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3 Organisatiestaf\Uitvoeringsbld\UB Comm\Corporate\Projecten\2018\Nieuwbouw Logius.nl\PDF's\Bronbestanden\DigiInkoop\Overig\"/>
    </mc:Choice>
  </mc:AlternateContent>
  <bookViews>
    <workbookView xWindow="-45" yWindow="255" windowWidth="6345" windowHeight="6330" activeTab="1"/>
  </bookViews>
  <sheets>
    <sheet name="Inleiding" sheetId="4" r:id="rId1"/>
    <sheet name="Aansluitproces Digipoort PI" sheetId="2" r:id="rId2"/>
  </sheets>
  <definedNames>
    <definedName name="_xlnm.Print_Area" localSheetId="1">'Aansluitproces Digipoort PI'!$B$1:$M$183</definedName>
    <definedName name="Type_B">'Aansluitproces Digipoort PI'!$O$5</definedName>
  </definedNames>
  <calcPr calcId="162913"/>
</workbook>
</file>

<file path=xl/calcChain.xml><?xml version="1.0" encoding="utf-8"?>
<calcChain xmlns="http://schemas.openxmlformats.org/spreadsheetml/2006/main">
  <c r="H77" i="2" l="1"/>
  <c r="K20" i="2"/>
  <c r="H58" i="2"/>
  <c r="Q4" i="2"/>
  <c r="J35" i="2"/>
  <c r="J99" i="2"/>
  <c r="J100" i="2"/>
  <c r="H102" i="2"/>
  <c r="K21" i="2"/>
  <c r="J88" i="2"/>
  <c r="J29" i="2"/>
  <c r="J95" i="2"/>
  <c r="K19" i="2"/>
  <c r="K17" i="2"/>
  <c r="J73" i="2"/>
  <c r="J74" i="2"/>
  <c r="J75" i="2"/>
  <c r="J98" i="2"/>
  <c r="J96" i="2"/>
  <c r="J97" i="2"/>
  <c r="J94" i="2"/>
  <c r="J93" i="2"/>
  <c r="J92" i="2"/>
  <c r="J91" i="2"/>
  <c r="J90" i="2"/>
  <c r="J89" i="2"/>
  <c r="J69" i="2"/>
  <c r="J83" i="2"/>
  <c r="J82" i="2"/>
  <c r="J81" i="2"/>
  <c r="J80" i="2"/>
  <c r="J72" i="2"/>
  <c r="J71" i="2"/>
  <c r="J61" i="2"/>
  <c r="J49" i="2"/>
  <c r="J70" i="2"/>
  <c r="J50" i="2"/>
  <c r="J54" i="2"/>
  <c r="J53" i="2"/>
  <c r="J52" i="2"/>
  <c r="J51" i="2"/>
  <c r="J44" i="2"/>
  <c r="J43" i="2"/>
  <c r="J42" i="2"/>
  <c r="J41" i="2"/>
  <c r="J40" i="2"/>
  <c r="J34" i="2"/>
  <c r="J33" i="2"/>
  <c r="J32" i="2"/>
  <c r="J31" i="2"/>
  <c r="J30" i="2"/>
  <c r="J28" i="2"/>
  <c r="J27" i="2"/>
  <c r="E27" i="2"/>
  <c r="H37" i="2"/>
  <c r="H46" i="2"/>
  <c r="H66" i="2"/>
  <c r="K18" i="2"/>
  <c r="H108" i="2"/>
  <c r="O5" i="2"/>
  <c r="G106" i="2"/>
  <c r="U3" i="2"/>
  <c r="V3" i="2"/>
  <c r="W3" i="2"/>
  <c r="H85" i="2"/>
  <c r="E108" i="2"/>
  <c r="C108" i="2"/>
  <c r="J106" i="2"/>
  <c r="N106" i="2"/>
  <c r="N107" i="2"/>
  <c r="F106" i="2"/>
  <c r="B105" i="2"/>
  <c r="E107" i="2"/>
  <c r="N105" i="2"/>
  <c r="J105" i="2"/>
  <c r="K105" i="2"/>
  <c r="E105" i="2"/>
  <c r="D106" i="2"/>
  <c r="G105" i="2"/>
  <c r="G107" i="2"/>
  <c r="B107" i="2"/>
  <c r="F105" i="2"/>
  <c r="E30" i="2"/>
  <c r="E31" i="2"/>
  <c r="E29" i="2"/>
  <c r="K22" i="2"/>
  <c r="T4" i="2"/>
  <c r="E106" i="2"/>
  <c r="K16" i="2"/>
  <c r="J107" i="2"/>
  <c r="K107" i="2"/>
  <c r="F107" i="2"/>
  <c r="K106" i="2"/>
  <c r="G27" i="2"/>
  <c r="E28" i="2"/>
  <c r="G108" i="2"/>
  <c r="D107" i="2"/>
  <c r="B108" i="2"/>
  <c r="B106" i="2"/>
  <c r="D105" i="2"/>
  <c r="E32" i="2"/>
  <c r="E33" i="2"/>
  <c r="E34" i="2"/>
  <c r="E35" i="2"/>
  <c r="G29" i="2"/>
  <c r="F29" i="2"/>
  <c r="G28" i="2"/>
  <c r="F27" i="2"/>
  <c r="G30" i="2"/>
  <c r="E37" i="2"/>
  <c r="G31" i="2"/>
  <c r="F31" i="2"/>
  <c r="F30" i="2"/>
  <c r="G32" i="2"/>
  <c r="F32" i="2"/>
  <c r="G33" i="2"/>
  <c r="F28" i="2"/>
  <c r="G34" i="2"/>
  <c r="F33" i="2"/>
  <c r="E51" i="2"/>
  <c r="E53" i="2"/>
  <c r="E55" i="2"/>
  <c r="E49" i="2"/>
  <c r="E61" i="2"/>
  <c r="E52" i="2"/>
  <c r="E54" i="2"/>
  <c r="E56" i="2"/>
  <c r="E40" i="2"/>
  <c r="L16" i="2"/>
  <c r="E50" i="2"/>
  <c r="E58" i="2"/>
  <c r="L18" i="2"/>
  <c r="E41" i="2"/>
  <c r="E42" i="2"/>
  <c r="E43" i="2"/>
  <c r="E44" i="2"/>
  <c r="E88" i="2"/>
  <c r="E62" i="2"/>
  <c r="E63" i="2"/>
  <c r="E64" i="2"/>
  <c r="G35" i="2"/>
  <c r="F35" i="2"/>
  <c r="F34" i="2"/>
  <c r="G37" i="2"/>
  <c r="E66" i="2"/>
  <c r="E69" i="2"/>
  <c r="E46" i="2"/>
  <c r="L17" i="2"/>
  <c r="E71" i="2"/>
  <c r="E72" i="2"/>
  <c r="E70" i="2"/>
  <c r="L19" i="2"/>
  <c r="E80" i="2"/>
  <c r="E81" i="2"/>
  <c r="M16" i="2"/>
  <c r="G51" i="2"/>
  <c r="G49" i="2"/>
  <c r="G52" i="2"/>
  <c r="G40" i="2"/>
  <c r="G50" i="2"/>
  <c r="F50" i="2"/>
  <c r="G61" i="2"/>
  <c r="G62" i="2"/>
  <c r="F61" i="2"/>
  <c r="G43" i="2"/>
  <c r="F40" i="2"/>
  <c r="G41" i="2"/>
  <c r="G54" i="2"/>
  <c r="F52" i="2"/>
  <c r="F49" i="2"/>
  <c r="F51" i="2"/>
  <c r="G53" i="2"/>
  <c r="E75" i="2"/>
  <c r="E74" i="2"/>
  <c r="E73" i="2"/>
  <c r="F41" i="2"/>
  <c r="G42" i="2"/>
  <c r="F43" i="2"/>
  <c r="G44" i="2"/>
  <c r="F44" i="2"/>
  <c r="E82" i="2"/>
  <c r="E83" i="2"/>
  <c r="G55" i="2"/>
  <c r="F53" i="2"/>
  <c r="E77" i="2"/>
  <c r="F54" i="2"/>
  <c r="G56" i="2"/>
  <c r="G63" i="2"/>
  <c r="F62" i="2"/>
  <c r="E85" i="2"/>
  <c r="L20" i="2"/>
  <c r="E89" i="2"/>
  <c r="E91" i="2"/>
  <c r="E92" i="2"/>
  <c r="E93" i="2"/>
  <c r="E94" i="2"/>
  <c r="F42" i="2"/>
  <c r="G46" i="2"/>
  <c r="M17" i="2"/>
  <c r="F63" i="2"/>
  <c r="G64" i="2"/>
  <c r="F64" i="2"/>
  <c r="G69" i="2"/>
  <c r="F56" i="2"/>
  <c r="F55" i="2"/>
  <c r="G88" i="2"/>
  <c r="G58" i="2"/>
  <c r="M18" i="2"/>
  <c r="G66" i="2"/>
  <c r="E95" i="2"/>
  <c r="E96" i="2"/>
  <c r="E100" i="2"/>
  <c r="E99" i="2"/>
  <c r="E98" i="2"/>
  <c r="E97" i="2"/>
  <c r="F88" i="2"/>
  <c r="G80" i="2"/>
  <c r="M19" i="2"/>
  <c r="F69" i="2"/>
  <c r="G71" i="2"/>
  <c r="G70" i="2"/>
  <c r="F70" i="2"/>
  <c r="E90" i="2"/>
  <c r="E102" i="2"/>
  <c r="L21" i="2"/>
  <c r="L22" i="2"/>
  <c r="D16" i="2"/>
  <c r="R4" i="2"/>
  <c r="G81" i="2"/>
  <c r="F80" i="2"/>
  <c r="F71" i="2"/>
  <c r="G72" i="2"/>
  <c r="F81" i="2"/>
  <c r="G75" i="2"/>
  <c r="F75" i="2"/>
  <c r="G73" i="2"/>
  <c r="G74" i="2"/>
  <c r="F74" i="2"/>
  <c r="F72" i="2"/>
  <c r="G77" i="2"/>
  <c r="G82" i="2"/>
  <c r="F73" i="2"/>
  <c r="G83" i="2"/>
  <c r="F83" i="2"/>
  <c r="F82" i="2"/>
  <c r="G85" i="2"/>
  <c r="G89" i="2"/>
  <c r="M20" i="2"/>
  <c r="G91" i="2"/>
  <c r="G92" i="2"/>
  <c r="F91" i="2"/>
  <c r="G90" i="2"/>
  <c r="F90" i="2"/>
  <c r="F89" i="2"/>
  <c r="G93" i="2"/>
  <c r="F92" i="2"/>
  <c r="G94" i="2"/>
  <c r="F93" i="2"/>
  <c r="G99" i="2"/>
  <c r="F99" i="2"/>
  <c r="G95" i="2"/>
  <c r="G98" i="2"/>
  <c r="F98" i="2"/>
  <c r="F94" i="2"/>
  <c r="G97" i="2"/>
  <c r="F97" i="2"/>
  <c r="G96" i="2"/>
  <c r="F95" i="2"/>
  <c r="G100" i="2"/>
  <c r="F96" i="2"/>
  <c r="F100" i="2"/>
  <c r="G102" i="2"/>
  <c r="M21" i="2"/>
  <c r="M22" i="2"/>
  <c r="D17" i="2"/>
  <c r="S4" i="2"/>
  <c r="Q5" i="2"/>
  <c r="Q130" i="2"/>
  <c r="Q129" i="2"/>
  <c r="S129" i="2"/>
  <c r="R129" i="2"/>
  <c r="T129" i="2"/>
  <c r="R130" i="2"/>
  <c r="T130" i="2"/>
  <c r="S130" i="2"/>
  <c r="Q131" i="2"/>
  <c r="Q6" i="2"/>
  <c r="T5" i="2"/>
  <c r="R5" i="2"/>
  <c r="S5" i="2"/>
  <c r="T131" i="2"/>
  <c r="Q132" i="2"/>
  <c r="S131" i="2"/>
  <c r="R131" i="2"/>
  <c r="S6" i="2"/>
  <c r="T6" i="2"/>
  <c r="Q7" i="2"/>
  <c r="R6" i="2"/>
  <c r="T132" i="2"/>
  <c r="R132" i="2"/>
  <c r="S132" i="2"/>
  <c r="Q133" i="2"/>
  <c r="Q8" i="2"/>
  <c r="S7" i="2"/>
  <c r="T7" i="2"/>
  <c r="R7" i="2"/>
  <c r="T133" i="2"/>
  <c r="Q134" i="2"/>
  <c r="R133" i="2"/>
  <c r="S133" i="2"/>
  <c r="S8" i="2"/>
  <c r="T8" i="2"/>
  <c r="R8" i="2"/>
  <c r="Q9" i="2"/>
  <c r="Q10" i="2"/>
  <c r="R9" i="2"/>
  <c r="S9" i="2"/>
  <c r="T9" i="2"/>
  <c r="Q135" i="2"/>
  <c r="T134" i="2"/>
  <c r="S134" i="2"/>
  <c r="R134" i="2"/>
  <c r="Q136" i="2"/>
  <c r="S135" i="2"/>
  <c r="T135" i="2"/>
  <c r="R135" i="2"/>
  <c r="T10" i="2"/>
  <c r="Q11" i="2"/>
  <c r="R10" i="2"/>
  <c r="S10" i="2"/>
  <c r="S11" i="2"/>
  <c r="Q12" i="2"/>
  <c r="T11" i="2"/>
  <c r="R11" i="2"/>
  <c r="Q137" i="2"/>
  <c r="R136" i="2"/>
  <c r="T136" i="2"/>
  <c r="S136" i="2"/>
  <c r="R137" i="2"/>
  <c r="T137" i="2"/>
  <c r="S137" i="2"/>
  <c r="Q138" i="2"/>
  <c r="R12" i="2"/>
  <c r="Q13" i="2"/>
  <c r="S12" i="2"/>
  <c r="T12" i="2"/>
  <c r="S13" i="2"/>
  <c r="R13" i="2"/>
  <c r="T13" i="2"/>
  <c r="Q14" i="2"/>
  <c r="Q139" i="2"/>
  <c r="R138" i="2"/>
  <c r="S138" i="2"/>
  <c r="T138" i="2"/>
  <c r="R14" i="2"/>
  <c r="S14" i="2"/>
  <c r="T14" i="2"/>
  <c r="Q15" i="2"/>
  <c r="S139" i="2"/>
  <c r="R139" i="2"/>
  <c r="T139" i="2"/>
  <c r="Q140" i="2"/>
  <c r="Q141" i="2"/>
  <c r="S140" i="2"/>
  <c r="R140" i="2"/>
  <c r="T140" i="2"/>
  <c r="T15" i="2"/>
  <c r="R15" i="2"/>
  <c r="S15" i="2"/>
  <c r="Q16" i="2"/>
  <c r="R16" i="2"/>
  <c r="S16" i="2"/>
  <c r="T16" i="2"/>
  <c r="Q17" i="2"/>
  <c r="S141" i="2"/>
  <c r="T141" i="2"/>
  <c r="Q142" i="2"/>
  <c r="R141" i="2"/>
  <c r="R17" i="2"/>
  <c r="Q18" i="2"/>
  <c r="T17" i="2"/>
  <c r="S17" i="2"/>
  <c r="Q143" i="2"/>
  <c r="S142" i="2"/>
  <c r="R142" i="2"/>
  <c r="T142" i="2"/>
  <c r="R18" i="2"/>
  <c r="Q19" i="2"/>
  <c r="T18" i="2"/>
  <c r="S18" i="2"/>
  <c r="T143" i="2"/>
  <c r="S143" i="2"/>
  <c r="Q144" i="2"/>
  <c r="R143" i="2"/>
  <c r="R144" i="2"/>
  <c r="S144" i="2"/>
  <c r="T144" i="2"/>
  <c r="Q145" i="2"/>
  <c r="Q20" i="2"/>
  <c r="R19" i="2"/>
  <c r="T19" i="2"/>
  <c r="S19" i="2"/>
  <c r="R145" i="2"/>
  <c r="S145" i="2"/>
  <c r="Q146" i="2"/>
  <c r="T145" i="2"/>
  <c r="R20" i="2"/>
  <c r="T20" i="2"/>
  <c r="S20" i="2"/>
  <c r="Q21" i="2"/>
  <c r="T146" i="2"/>
  <c r="S146" i="2"/>
  <c r="R146" i="2"/>
  <c r="Q147" i="2"/>
  <c r="T21" i="2"/>
  <c r="Q22" i="2"/>
  <c r="S21" i="2"/>
  <c r="R21" i="2"/>
  <c r="R22" i="2"/>
  <c r="Q23" i="2"/>
  <c r="T22" i="2"/>
  <c r="S22" i="2"/>
  <c r="T147" i="2"/>
  <c r="Q148" i="2"/>
  <c r="R147" i="2"/>
  <c r="S147" i="2"/>
  <c r="S148" i="2"/>
  <c r="R148" i="2"/>
  <c r="Q149" i="2"/>
  <c r="T148" i="2"/>
  <c r="R23" i="2"/>
  <c r="T23" i="2"/>
  <c r="Q24" i="2"/>
  <c r="S23" i="2"/>
  <c r="S24" i="2"/>
  <c r="Q25" i="2"/>
  <c r="T24" i="2"/>
  <c r="R24" i="2"/>
  <c r="Q150" i="2"/>
  <c r="T149" i="2"/>
  <c r="S149" i="2"/>
  <c r="R149" i="2"/>
  <c r="S25" i="2"/>
  <c r="R25" i="2"/>
  <c r="T25" i="2"/>
  <c r="Q26" i="2"/>
  <c r="T150" i="2"/>
  <c r="S150" i="2"/>
  <c r="Q151" i="2"/>
  <c r="R150" i="2"/>
  <c r="Q27" i="2"/>
  <c r="R26" i="2"/>
  <c r="T26" i="2"/>
  <c r="S26" i="2"/>
  <c r="Q152" i="2"/>
  <c r="R151" i="2"/>
  <c r="T151" i="2"/>
  <c r="S151" i="2"/>
  <c r="T152" i="2"/>
  <c r="Q153" i="2"/>
  <c r="R152" i="2"/>
  <c r="S152" i="2"/>
  <c r="Q28" i="2"/>
  <c r="S27" i="2"/>
  <c r="T27" i="2"/>
  <c r="R27" i="2"/>
  <c r="R153" i="2"/>
  <c r="T153" i="2"/>
  <c r="S153" i="2"/>
  <c r="Q154" i="2"/>
  <c r="R28" i="2"/>
  <c r="S28" i="2"/>
  <c r="Q29" i="2"/>
  <c r="T28" i="2"/>
  <c r="T154" i="2"/>
  <c r="S154" i="2"/>
  <c r="R154" i="2"/>
  <c r="Q155" i="2"/>
  <c r="Q30" i="2"/>
  <c r="R29" i="2"/>
  <c r="T29" i="2"/>
  <c r="S29" i="2"/>
  <c r="T155" i="2"/>
  <c r="R155" i="2"/>
  <c r="S155" i="2"/>
  <c r="Q156" i="2"/>
  <c r="S30" i="2"/>
  <c r="Q31" i="2"/>
  <c r="T30" i="2"/>
  <c r="R30" i="2"/>
  <c r="Q157" i="2"/>
  <c r="S156" i="2"/>
  <c r="T156" i="2"/>
  <c r="R156" i="2"/>
  <c r="S31" i="2"/>
  <c r="R31" i="2"/>
  <c r="T31" i="2"/>
  <c r="Q32" i="2"/>
  <c r="Q33" i="2"/>
  <c r="S32" i="2"/>
  <c r="R32" i="2"/>
  <c r="T32" i="2"/>
  <c r="Q158" i="2"/>
  <c r="S157" i="2"/>
  <c r="T157" i="2"/>
  <c r="R157" i="2"/>
  <c r="T158" i="2"/>
  <c r="S158" i="2"/>
  <c r="R158" i="2"/>
  <c r="Q159" i="2"/>
  <c r="R33" i="2"/>
  <c r="T33" i="2"/>
  <c r="Q34" i="2"/>
  <c r="S33" i="2"/>
  <c r="Q160" i="2"/>
  <c r="R159" i="2"/>
  <c r="T159" i="2"/>
  <c r="S159" i="2"/>
  <c r="R34" i="2"/>
  <c r="T34" i="2"/>
  <c r="S34" i="2"/>
  <c r="Q35" i="2"/>
  <c r="T35" i="2"/>
  <c r="S35" i="2"/>
  <c r="Q36" i="2"/>
  <c r="R35" i="2"/>
  <c r="T160" i="2"/>
  <c r="S160" i="2"/>
  <c r="R160" i="2"/>
  <c r="Q161" i="2"/>
  <c r="R161" i="2"/>
  <c r="T161" i="2"/>
  <c r="Q162" i="2"/>
  <c r="S161" i="2"/>
  <c r="R36" i="2"/>
  <c r="T36" i="2"/>
  <c r="S36" i="2"/>
  <c r="Q37" i="2"/>
  <c r="T162" i="2"/>
  <c r="R162" i="2"/>
  <c r="Q163" i="2"/>
  <c r="S162" i="2"/>
  <c r="R37" i="2"/>
  <c r="T37" i="2"/>
  <c r="S37" i="2"/>
  <c r="Q38" i="2"/>
  <c r="T163" i="2"/>
  <c r="S163" i="2"/>
  <c r="Q164" i="2"/>
  <c r="R163" i="2"/>
  <c r="R38" i="2"/>
  <c r="S38" i="2"/>
  <c r="Q39" i="2"/>
  <c r="T38" i="2"/>
  <c r="R39" i="2"/>
  <c r="S39" i="2"/>
  <c r="Q40" i="2"/>
  <c r="T39" i="2"/>
  <c r="Q165" i="2"/>
  <c r="R164" i="2"/>
  <c r="S164" i="2"/>
  <c r="T164" i="2"/>
  <c r="Q41" i="2"/>
  <c r="T40" i="2"/>
  <c r="R40" i="2"/>
  <c r="S40" i="2"/>
  <c r="T165" i="2"/>
  <c r="R165" i="2"/>
  <c r="Q166" i="2"/>
  <c r="S165" i="2"/>
  <c r="Q167" i="2"/>
  <c r="R166" i="2"/>
  <c r="S166" i="2"/>
  <c r="T166" i="2"/>
  <c r="R41" i="2"/>
  <c r="Q42" i="2"/>
  <c r="T41" i="2"/>
  <c r="S41" i="2"/>
  <c r="Q43" i="2"/>
  <c r="R42" i="2"/>
  <c r="S42" i="2"/>
  <c r="T42" i="2"/>
  <c r="Q168" i="2"/>
  <c r="S167" i="2"/>
  <c r="T167" i="2"/>
  <c r="R167" i="2"/>
  <c r="R168" i="2"/>
  <c r="Q169" i="2"/>
  <c r="T168" i="2"/>
  <c r="S168" i="2"/>
  <c r="R43" i="2"/>
  <c r="Q44" i="2"/>
  <c r="T43" i="2"/>
  <c r="S43" i="2"/>
  <c r="Q45" i="2"/>
  <c r="T44" i="2"/>
  <c r="S44" i="2"/>
  <c r="R44" i="2"/>
  <c r="T169" i="2"/>
  <c r="Q170" i="2"/>
  <c r="S169" i="2"/>
  <c r="R169" i="2"/>
  <c r="S170" i="2"/>
  <c r="Q171" i="2"/>
  <c r="T170" i="2"/>
  <c r="R170" i="2"/>
  <c r="Q46" i="2"/>
  <c r="S45" i="2"/>
  <c r="T45" i="2"/>
  <c r="R45" i="2"/>
  <c r="Q172" i="2"/>
  <c r="S171" i="2"/>
  <c r="T171" i="2"/>
  <c r="R171" i="2"/>
  <c r="R46" i="2"/>
  <c r="T46" i="2"/>
  <c r="S46" i="2"/>
  <c r="Q47" i="2"/>
  <c r="Q48" i="2"/>
  <c r="T47" i="2"/>
  <c r="R47" i="2"/>
  <c r="S47" i="2"/>
  <c r="S172" i="2"/>
  <c r="T172" i="2"/>
  <c r="R172" i="2"/>
  <c r="Q173" i="2"/>
  <c r="S173" i="2"/>
  <c r="Q174" i="2"/>
  <c r="R173" i="2"/>
  <c r="T173" i="2"/>
  <c r="T48" i="2"/>
  <c r="R48" i="2"/>
  <c r="S48" i="2"/>
  <c r="Q49" i="2"/>
  <c r="T49" i="2"/>
  <c r="R49" i="2"/>
  <c r="Q50" i="2"/>
  <c r="S49" i="2"/>
  <c r="T174" i="2"/>
  <c r="R174" i="2"/>
  <c r="Q175" i="2"/>
  <c r="S174" i="2"/>
  <c r="S175" i="2"/>
  <c r="Q176" i="2"/>
  <c r="T175" i="2"/>
  <c r="R175" i="2"/>
  <c r="R50" i="2"/>
  <c r="S50" i="2"/>
  <c r="T50" i="2"/>
  <c r="Q51" i="2"/>
  <c r="T51" i="2"/>
  <c r="R51" i="2"/>
  <c r="Q52" i="2"/>
  <c r="S51" i="2"/>
  <c r="R176" i="2"/>
  <c r="T176" i="2"/>
  <c r="S176" i="2"/>
  <c r="Q177" i="2"/>
  <c r="T177" i="2"/>
  <c r="R177" i="2"/>
  <c r="S177" i="2"/>
  <c r="Q178" i="2"/>
  <c r="S52" i="2"/>
  <c r="T52" i="2"/>
  <c r="R52" i="2"/>
  <c r="Q53" i="2"/>
  <c r="S53" i="2"/>
  <c r="R53" i="2"/>
  <c r="T53" i="2"/>
  <c r="Q54" i="2"/>
  <c r="Q179" i="2"/>
  <c r="S178" i="2"/>
  <c r="R178" i="2"/>
  <c r="T178" i="2"/>
  <c r="S54" i="2"/>
  <c r="T54" i="2"/>
  <c r="R54" i="2"/>
  <c r="Q55" i="2"/>
  <c r="S179" i="2"/>
  <c r="T179" i="2"/>
  <c r="R179" i="2"/>
  <c r="Q180" i="2"/>
  <c r="T180" i="2"/>
  <c r="Q181" i="2"/>
  <c r="S180" i="2"/>
  <c r="R180" i="2"/>
  <c r="T55" i="2"/>
  <c r="Q56" i="2"/>
  <c r="R55" i="2"/>
  <c r="S55" i="2"/>
  <c r="T56" i="2"/>
  <c r="Q57" i="2"/>
  <c r="R56" i="2"/>
  <c r="S56" i="2"/>
  <c r="Q182" i="2"/>
  <c r="S181" i="2"/>
  <c r="T181" i="2"/>
  <c r="R181" i="2"/>
  <c r="R57" i="2"/>
  <c r="Q58" i="2"/>
  <c r="S57" i="2"/>
  <c r="T57" i="2"/>
  <c r="Q183" i="2"/>
  <c r="S182" i="2"/>
  <c r="T182" i="2"/>
  <c r="R182" i="2"/>
  <c r="T58" i="2"/>
  <c r="Q59" i="2"/>
  <c r="R58" i="2"/>
  <c r="S58" i="2"/>
  <c r="T183" i="2"/>
  <c r="S183" i="2"/>
  <c r="Q184" i="2"/>
  <c r="R183" i="2"/>
  <c r="Q60" i="2"/>
  <c r="T59" i="2"/>
  <c r="S59" i="2"/>
  <c r="R59" i="2"/>
  <c r="T184" i="2"/>
  <c r="S184" i="2"/>
  <c r="Q185" i="2"/>
  <c r="R184" i="2"/>
  <c r="T185" i="2"/>
  <c r="R185" i="2"/>
  <c r="Q186" i="2"/>
  <c r="S185" i="2"/>
  <c r="T60" i="2"/>
  <c r="R60" i="2"/>
  <c r="S60" i="2"/>
  <c r="Q61" i="2"/>
  <c r="S61" i="2"/>
  <c r="Q62" i="2"/>
  <c r="T61" i="2"/>
  <c r="R61" i="2"/>
  <c r="T186" i="2"/>
  <c r="S186" i="2"/>
  <c r="R186" i="2"/>
  <c r="Q187" i="2"/>
  <c r="R187" i="2"/>
  <c r="Q188" i="2"/>
  <c r="S187" i="2"/>
  <c r="T187" i="2"/>
  <c r="Q63" i="2"/>
  <c r="S62" i="2"/>
  <c r="R62" i="2"/>
  <c r="T62" i="2"/>
  <c r="R188" i="2"/>
  <c r="T188" i="2"/>
  <c r="S188" i="2"/>
  <c r="Q189" i="2"/>
  <c r="Q64" i="2"/>
  <c r="T63" i="2"/>
  <c r="R63" i="2"/>
  <c r="S63" i="2"/>
  <c r="R189" i="2"/>
  <c r="T189" i="2"/>
  <c r="Q190" i="2"/>
  <c r="S189" i="2"/>
  <c r="Q65" i="2"/>
  <c r="S64" i="2"/>
  <c r="T64" i="2"/>
  <c r="R64" i="2"/>
  <c r="T190" i="2"/>
  <c r="R190" i="2"/>
  <c r="Q191" i="2"/>
  <c r="S190" i="2"/>
  <c r="T65" i="2"/>
  <c r="S65" i="2"/>
  <c r="R65" i="2"/>
  <c r="Q66" i="2"/>
  <c r="R66" i="2"/>
  <c r="T66" i="2"/>
  <c r="Q67" i="2"/>
  <c r="S66" i="2"/>
  <c r="R191" i="2"/>
  <c r="Q192" i="2"/>
  <c r="S191" i="2"/>
  <c r="T191" i="2"/>
  <c r="Q68" i="2"/>
  <c r="T67" i="2"/>
  <c r="S67" i="2"/>
  <c r="R67" i="2"/>
  <c r="S192" i="2"/>
  <c r="T192" i="2"/>
  <c r="R192" i="2"/>
  <c r="Q193" i="2"/>
  <c r="T193" i="2"/>
  <c r="Q194" i="2"/>
  <c r="R193" i="2"/>
  <c r="S193" i="2"/>
  <c r="R68" i="2"/>
  <c r="Q69" i="2"/>
  <c r="T68" i="2"/>
  <c r="S68" i="2"/>
  <c r="R69" i="2"/>
  <c r="Q70" i="2"/>
  <c r="T69" i="2"/>
  <c r="S69" i="2"/>
  <c r="T194" i="2"/>
  <c r="R194" i="2"/>
  <c r="Q195" i="2"/>
  <c r="S194" i="2"/>
  <c r="T195" i="2"/>
  <c r="Q196" i="2"/>
  <c r="S195" i="2"/>
  <c r="R195" i="2"/>
  <c r="T70" i="2"/>
  <c r="S70" i="2"/>
  <c r="Q71" i="2"/>
  <c r="R70" i="2"/>
  <c r="R196" i="2"/>
  <c r="T196" i="2"/>
  <c r="S196" i="2"/>
  <c r="Q197" i="2"/>
  <c r="Q72" i="2"/>
  <c r="R71" i="2"/>
  <c r="S71" i="2"/>
  <c r="T71" i="2"/>
  <c r="S197" i="2"/>
  <c r="T197" i="2"/>
  <c r="R197" i="2"/>
  <c r="Q198" i="2"/>
  <c r="Q73" i="2"/>
  <c r="T72" i="2"/>
  <c r="S72" i="2"/>
  <c r="R72" i="2"/>
  <c r="Q199" i="2"/>
  <c r="S198" i="2"/>
  <c r="T198" i="2"/>
  <c r="R198" i="2"/>
  <c r="Q74" i="2"/>
  <c r="T73" i="2"/>
  <c r="R73" i="2"/>
  <c r="S73" i="2"/>
  <c r="T74" i="2"/>
  <c r="Q75" i="2"/>
  <c r="R74" i="2"/>
  <c r="S74" i="2"/>
  <c r="S199" i="2"/>
  <c r="Q200" i="2"/>
  <c r="R199" i="2"/>
  <c r="T199" i="2"/>
  <c r="Q201" i="2"/>
  <c r="T200" i="2"/>
  <c r="R200" i="2"/>
  <c r="S200" i="2"/>
  <c r="Q76" i="2"/>
  <c r="R75" i="2"/>
  <c r="T75" i="2"/>
  <c r="S75" i="2"/>
  <c r="T76" i="2"/>
  <c r="Q77" i="2"/>
  <c r="S76" i="2"/>
  <c r="R76" i="2"/>
  <c r="R201" i="2"/>
  <c r="Q202" i="2"/>
  <c r="T201" i="2"/>
  <c r="S201" i="2"/>
  <c r="T202" i="2"/>
  <c r="Q203" i="2"/>
  <c r="R202" i="2"/>
  <c r="S202" i="2"/>
  <c r="T77" i="2"/>
  <c r="S77" i="2"/>
  <c r="R77" i="2"/>
  <c r="Q78" i="2"/>
  <c r="R78" i="2"/>
  <c r="T78" i="2"/>
  <c r="Q79" i="2"/>
  <c r="S78" i="2"/>
  <c r="Q204" i="2"/>
  <c r="S203" i="2"/>
  <c r="T203" i="2"/>
  <c r="R203" i="2"/>
  <c r="T79" i="2"/>
  <c r="R79" i="2"/>
  <c r="S79" i="2"/>
  <c r="Q80" i="2"/>
  <c r="T204" i="2"/>
  <c r="R204" i="2"/>
  <c r="S204" i="2"/>
  <c r="Q205" i="2"/>
  <c r="R205" i="2"/>
  <c r="T205" i="2"/>
  <c r="S205" i="2"/>
  <c r="R80" i="2"/>
  <c r="T80" i="2"/>
  <c r="Q81" i="2"/>
  <c r="S80" i="2"/>
  <c r="R81" i="2"/>
  <c r="Q82" i="2"/>
  <c r="S81" i="2"/>
  <c r="T81" i="2"/>
  <c r="R82" i="2"/>
  <c r="S82" i="2"/>
  <c r="Q83" i="2"/>
  <c r="T82" i="2"/>
  <c r="T83" i="2"/>
  <c r="S83" i="2"/>
  <c r="R83" i="2"/>
  <c r="Q84" i="2"/>
  <c r="R84" i="2"/>
  <c r="Q85" i="2"/>
  <c r="S84" i="2"/>
  <c r="T84" i="2"/>
  <c r="R85" i="2"/>
  <c r="T85" i="2"/>
  <c r="S85" i="2"/>
  <c r="Q86" i="2"/>
  <c r="T86" i="2"/>
  <c r="S86" i="2"/>
  <c r="Q87" i="2"/>
  <c r="R86" i="2"/>
  <c r="T87" i="2"/>
  <c r="Q88" i="2"/>
  <c r="S87" i="2"/>
  <c r="R87" i="2"/>
  <c r="Q89" i="2"/>
  <c r="T88" i="2"/>
  <c r="R88" i="2"/>
  <c r="S88" i="2"/>
  <c r="S89" i="2"/>
  <c r="T89" i="2"/>
  <c r="R89" i="2"/>
  <c r="Q90" i="2"/>
  <c r="S90" i="2"/>
  <c r="R90" i="2"/>
  <c r="Q91" i="2"/>
  <c r="T90" i="2"/>
  <c r="S91" i="2"/>
  <c r="T91" i="2"/>
  <c r="Q92" i="2"/>
  <c r="R91" i="2"/>
  <c r="S92" i="2"/>
  <c r="R92" i="2"/>
  <c r="Q93" i="2"/>
  <c r="T92" i="2"/>
  <c r="S93" i="2"/>
  <c r="Q94" i="2"/>
  <c r="R93" i="2"/>
  <c r="T93" i="2"/>
  <c r="S94" i="2"/>
  <c r="Q95" i="2"/>
  <c r="R94" i="2"/>
  <c r="T94" i="2"/>
  <c r="T95" i="2"/>
  <c r="Q96" i="2"/>
  <c r="S95" i="2"/>
  <c r="R95" i="2"/>
  <c r="Q97" i="2"/>
  <c r="T96" i="2"/>
  <c r="R96" i="2"/>
  <c r="S96" i="2"/>
  <c r="R97" i="2"/>
  <c r="Q98" i="2"/>
  <c r="S97" i="2"/>
  <c r="T97" i="2"/>
  <c r="Q99" i="2"/>
  <c r="T98" i="2"/>
  <c r="R98" i="2"/>
  <c r="S98" i="2"/>
  <c r="R99" i="2"/>
  <c r="T99" i="2"/>
  <c r="Q100" i="2"/>
  <c r="S99" i="2"/>
  <c r="Q101" i="2"/>
  <c r="R100" i="2"/>
  <c r="T100" i="2"/>
  <c r="S100" i="2"/>
  <c r="T101" i="2"/>
  <c r="Q102" i="2"/>
  <c r="R101" i="2"/>
  <c r="S101" i="2"/>
  <c r="R102" i="2"/>
  <c r="Q103" i="2"/>
  <c r="T102" i="2"/>
  <c r="S102" i="2"/>
  <c r="R103" i="2"/>
  <c r="Q104" i="2"/>
  <c r="S103" i="2"/>
  <c r="T103" i="2"/>
  <c r="T104" i="2"/>
  <c r="Q105" i="2"/>
  <c r="S104" i="2"/>
  <c r="R104" i="2"/>
  <c r="S105" i="2"/>
  <c r="T105" i="2"/>
  <c r="R105" i="2"/>
  <c r="Q106" i="2"/>
  <c r="R106" i="2"/>
  <c r="T106" i="2"/>
  <c r="Q107" i="2"/>
  <c r="S106" i="2"/>
  <c r="Q108" i="2"/>
  <c r="R107" i="2"/>
  <c r="T107" i="2"/>
  <c r="S107" i="2"/>
  <c r="T108" i="2"/>
  <c r="S108" i="2"/>
  <c r="R108" i="2"/>
  <c r="Q109" i="2"/>
  <c r="S109" i="2"/>
  <c r="Q110" i="2"/>
  <c r="R109" i="2"/>
  <c r="T109" i="2"/>
  <c r="T110" i="2"/>
  <c r="Q111" i="2"/>
  <c r="S110" i="2"/>
  <c r="R110" i="2"/>
  <c r="R111" i="2"/>
  <c r="S111" i="2"/>
  <c r="Q112" i="2"/>
  <c r="T111" i="2"/>
  <c r="Q113" i="2"/>
  <c r="S112" i="2"/>
  <c r="R112" i="2"/>
  <c r="T112" i="2"/>
  <c r="Q114" i="2"/>
  <c r="S113" i="2"/>
  <c r="R113" i="2"/>
  <c r="T113" i="2"/>
  <c r="T114" i="2"/>
  <c r="S114" i="2"/>
  <c r="Q115" i="2"/>
  <c r="R114" i="2"/>
  <c r="Q116" i="2"/>
  <c r="R115" i="2"/>
  <c r="T115" i="2"/>
  <c r="S115" i="2"/>
  <c r="Q117" i="2"/>
  <c r="R116" i="2"/>
  <c r="T116" i="2"/>
  <c r="S116" i="2"/>
  <c r="T117" i="2"/>
  <c r="R117" i="2"/>
  <c r="S117" i="2"/>
  <c r="Q118" i="2"/>
  <c r="Q119" i="2"/>
  <c r="S118" i="2"/>
  <c r="T118" i="2"/>
  <c r="R118" i="2"/>
  <c r="S119" i="2"/>
  <c r="R119" i="2"/>
  <c r="T119" i="2"/>
  <c r="Q120" i="2"/>
  <c r="Q122" i="2"/>
  <c r="S120" i="2"/>
  <c r="Q121" i="2"/>
  <c r="T120" i="2"/>
  <c r="R120" i="2"/>
  <c r="S121" i="2"/>
  <c r="R121" i="2"/>
  <c r="T121" i="2"/>
  <c r="T122" i="2"/>
  <c r="S122" i="2"/>
  <c r="Q123" i="2"/>
  <c r="R122" i="2"/>
  <c r="S123" i="2"/>
  <c r="T123" i="2"/>
  <c r="Q124" i="2"/>
  <c r="R123" i="2"/>
  <c r="S124" i="2"/>
  <c r="T124" i="2"/>
  <c r="Q125" i="2"/>
  <c r="R124" i="2"/>
  <c r="S125" i="2"/>
  <c r="R125" i="2"/>
  <c r="Q126" i="2"/>
  <c r="T125" i="2"/>
  <c r="R126" i="2"/>
  <c r="T126" i="2"/>
  <c r="Q127" i="2"/>
  <c r="S126" i="2"/>
  <c r="R127" i="2"/>
  <c r="Q128" i="2"/>
  <c r="S127" i="2"/>
  <c r="T127" i="2"/>
  <c r="R128" i="2"/>
  <c r="S128" i="2"/>
  <c r="T128" i="2"/>
  <c r="T206" i="2"/>
  <c r="S206" i="2"/>
  <c r="R206" i="2"/>
  <c r="W97" i="2"/>
  <c r="W74" i="2"/>
  <c r="W48" i="2"/>
  <c r="V127" i="2"/>
  <c r="W75" i="2"/>
  <c r="W149" i="2"/>
  <c r="V80" i="2"/>
  <c r="V83" i="2"/>
  <c r="W202" i="2"/>
  <c r="V198" i="2"/>
  <c r="W80" i="2"/>
  <c r="W56" i="2"/>
  <c r="V99" i="2"/>
  <c r="V135" i="2"/>
  <c r="V206" i="2"/>
  <c r="V37" i="2"/>
  <c r="V84" i="2"/>
  <c r="W64" i="2"/>
  <c r="V192" i="2"/>
  <c r="V167" i="2"/>
  <c r="W29" i="2"/>
  <c r="V101" i="2"/>
  <c r="V177" i="2"/>
  <c r="W168" i="2"/>
  <c r="W194" i="2"/>
  <c r="V204" i="2"/>
  <c r="W38" i="2"/>
  <c r="V144" i="2"/>
  <c r="W139" i="2"/>
  <c r="W112" i="2"/>
  <c r="V34" i="2"/>
  <c r="W7" i="2"/>
  <c r="W164" i="2"/>
  <c r="W94" i="2"/>
  <c r="V69" i="2"/>
  <c r="V88" i="2"/>
  <c r="V152" i="2"/>
  <c r="V120" i="2"/>
  <c r="W104" i="2"/>
  <c r="W122" i="2"/>
  <c r="V4" i="2"/>
  <c r="W142" i="2"/>
  <c r="V137" i="2"/>
  <c r="V178" i="2"/>
  <c r="V103" i="2"/>
  <c r="W131" i="2"/>
  <c r="V202" i="2"/>
  <c r="V60" i="2"/>
  <c r="W176" i="2"/>
  <c r="V195" i="2"/>
  <c r="V106" i="2"/>
  <c r="V172" i="2"/>
  <c r="V16" i="2"/>
  <c r="W186" i="2"/>
  <c r="V43" i="2"/>
  <c r="W161" i="2"/>
  <c r="W196" i="2"/>
  <c r="W169" i="2"/>
  <c r="W153" i="2"/>
  <c r="V131" i="2"/>
  <c r="W121" i="2"/>
  <c r="V163" i="2"/>
  <c r="V89" i="2"/>
  <c r="W53" i="2"/>
  <c r="V155" i="2"/>
  <c r="W162" i="2"/>
  <c r="V24" i="2"/>
  <c r="V107" i="2"/>
  <c r="V29" i="2"/>
  <c r="V32" i="2"/>
  <c r="W92" i="2"/>
  <c r="W203" i="2"/>
  <c r="V109" i="2"/>
  <c r="W71" i="2"/>
  <c r="V174" i="2"/>
  <c r="W124" i="2"/>
  <c r="V61" i="2"/>
  <c r="V90" i="2"/>
  <c r="V72" i="2"/>
  <c r="V193" i="2"/>
  <c r="W85" i="2"/>
  <c r="V171" i="2"/>
  <c r="W22" i="2"/>
  <c r="V158" i="2"/>
  <c r="V162" i="2"/>
  <c r="V186" i="2"/>
  <c r="W154" i="2"/>
  <c r="W51" i="2"/>
  <c r="V176" i="2"/>
  <c r="W135" i="2"/>
  <c r="W78" i="2"/>
  <c r="W167" i="2"/>
  <c r="V14" i="2"/>
  <c r="V170" i="2"/>
  <c r="W137" i="2"/>
  <c r="W84" i="2"/>
  <c r="V26" i="2"/>
  <c r="W47" i="2"/>
  <c r="W190" i="2"/>
  <c r="V23" i="2"/>
  <c r="W156" i="2"/>
  <c r="W6" i="2"/>
  <c r="W163" i="2"/>
  <c r="V78" i="2"/>
  <c r="V66" i="2"/>
  <c r="W189" i="2"/>
  <c r="V73" i="2"/>
  <c r="V92" i="2"/>
  <c r="V59" i="2"/>
  <c r="V98" i="2"/>
  <c r="V50" i="2"/>
  <c r="V105" i="2"/>
  <c r="V141" i="2"/>
  <c r="V74" i="2"/>
  <c r="V30" i="2"/>
  <c r="W24" i="2"/>
  <c r="V130" i="2"/>
  <c r="V116" i="2"/>
  <c r="W23" i="2"/>
  <c r="V12" i="2"/>
  <c r="V110" i="2"/>
  <c r="V197" i="2"/>
  <c r="W195" i="2"/>
  <c r="W82" i="2"/>
  <c r="W39" i="2"/>
  <c r="W111" i="2"/>
  <c r="W165" i="2"/>
  <c r="V31" i="2"/>
  <c r="V47" i="2"/>
  <c r="V139" i="2"/>
  <c r="W68" i="2"/>
  <c r="W146" i="2"/>
  <c r="V183" i="2"/>
  <c r="V108" i="2"/>
  <c r="V100" i="2"/>
  <c r="V95" i="2"/>
  <c r="V33" i="2"/>
  <c r="V185" i="2"/>
  <c r="V21" i="2"/>
  <c r="V65" i="2"/>
  <c r="V123" i="2"/>
  <c r="V205" i="2"/>
  <c r="W32" i="2"/>
  <c r="V19" i="2"/>
  <c r="W86" i="2"/>
  <c r="V119" i="2"/>
  <c r="W91" i="2"/>
  <c r="W155" i="2"/>
  <c r="V6" i="2"/>
  <c r="V118" i="2"/>
  <c r="W70" i="2"/>
  <c r="V143" i="2"/>
  <c r="W59" i="2"/>
  <c r="V146" i="2"/>
  <c r="V71" i="2"/>
  <c r="W101" i="2"/>
  <c r="W43" i="2"/>
  <c r="V132" i="2"/>
  <c r="W96" i="2"/>
  <c r="V64" i="2"/>
  <c r="V148" i="2"/>
  <c r="W72" i="2"/>
  <c r="W83" i="2"/>
  <c r="W205" i="2"/>
  <c r="W138" i="2"/>
  <c r="V156" i="2"/>
  <c r="W184" i="2"/>
  <c r="W119" i="2"/>
  <c r="W57" i="2"/>
  <c r="V81" i="2"/>
  <c r="V52" i="2"/>
  <c r="W14" i="2"/>
  <c r="V173" i="2"/>
  <c r="W37" i="2"/>
  <c r="W42" i="2"/>
  <c r="V112" i="2"/>
  <c r="W159" i="2"/>
  <c r="W31" i="2"/>
  <c r="W36" i="2"/>
  <c r="W34" i="2"/>
  <c r="W115" i="2"/>
  <c r="V147" i="2"/>
  <c r="V28" i="2"/>
  <c r="W114" i="2"/>
  <c r="W199" i="2"/>
  <c r="V188" i="2"/>
  <c r="W88" i="2"/>
  <c r="W66" i="2"/>
  <c r="W25" i="2"/>
  <c r="V42" i="2"/>
  <c r="V55" i="2"/>
  <c r="W206" i="2"/>
  <c r="W181" i="2"/>
  <c r="V97" i="2"/>
  <c r="V200" i="2"/>
  <c r="W110" i="2"/>
  <c r="V122" i="2"/>
  <c r="W40" i="2"/>
  <c r="V133" i="2"/>
  <c r="W21" i="2"/>
  <c r="W141" i="2"/>
  <c r="V51" i="2"/>
  <c r="V36" i="2"/>
  <c r="W89" i="2"/>
  <c r="W116" i="2"/>
  <c r="V140" i="2"/>
  <c r="W188" i="2"/>
  <c r="V117" i="2"/>
  <c r="W58" i="2"/>
  <c r="V48" i="2"/>
  <c r="W17" i="2"/>
  <c r="W120" i="2"/>
  <c r="V203" i="2"/>
  <c r="W50" i="2"/>
  <c r="W132" i="2"/>
  <c r="V86" i="2"/>
  <c r="V104" i="2"/>
  <c r="W151" i="2"/>
  <c r="W16" i="2"/>
  <c r="V49" i="2"/>
  <c r="W8" i="2"/>
  <c r="W130" i="2"/>
  <c r="W10" i="2"/>
  <c r="W197" i="2"/>
  <c r="W150" i="2"/>
  <c r="W15" i="2"/>
  <c r="V134" i="2"/>
  <c r="V129" i="2"/>
  <c r="W13" i="2"/>
  <c r="W200" i="2"/>
  <c r="W69" i="2"/>
  <c r="V166" i="2"/>
  <c r="V128" i="2"/>
  <c r="W125" i="2"/>
  <c r="V187" i="2"/>
  <c r="V121" i="2"/>
  <c r="V38" i="2"/>
  <c r="W177" i="2"/>
  <c r="W33" i="2"/>
  <c r="W102" i="2"/>
  <c r="V190" i="2"/>
  <c r="V35" i="2"/>
  <c r="V165" i="2"/>
  <c r="W192" i="2"/>
  <c r="W44" i="2"/>
  <c r="W20" i="2"/>
  <c r="V159" i="2"/>
  <c r="W129" i="2"/>
  <c r="V46" i="2"/>
  <c r="W41" i="2"/>
  <c r="W35" i="2"/>
  <c r="W173" i="2"/>
  <c r="W100" i="2"/>
  <c r="W106" i="2"/>
  <c r="W172" i="2"/>
  <c r="V63" i="2"/>
  <c r="W204" i="2"/>
  <c r="V40" i="2"/>
  <c r="W166" i="2"/>
  <c r="W26" i="2"/>
  <c r="V94" i="2"/>
  <c r="V126" i="2"/>
  <c r="W133" i="2"/>
  <c r="V201" i="2"/>
  <c r="W201" i="2"/>
  <c r="V62" i="2"/>
  <c r="W175" i="2"/>
  <c r="W170" i="2"/>
  <c r="V20" i="2"/>
  <c r="W90" i="2"/>
  <c r="V27" i="2"/>
  <c r="V58" i="2"/>
  <c r="V76" i="2"/>
  <c r="V125" i="2"/>
  <c r="V168" i="2"/>
  <c r="W126" i="2"/>
  <c r="W27" i="2"/>
  <c r="V77" i="2"/>
  <c r="V18" i="2"/>
  <c r="V70" i="2"/>
  <c r="W77" i="2"/>
  <c r="W45" i="2"/>
  <c r="W134" i="2"/>
  <c r="W143" i="2"/>
  <c r="V161" i="2"/>
  <c r="W191" i="2"/>
  <c r="W65" i="2"/>
  <c r="V142" i="2"/>
  <c r="W123" i="2"/>
  <c r="W171" i="2"/>
  <c r="W178" i="2"/>
  <c r="V93" i="2"/>
  <c r="V194" i="2"/>
  <c r="V7" i="2"/>
  <c r="W55" i="2"/>
  <c r="V75" i="2"/>
  <c r="W5" i="2"/>
  <c r="W108" i="2"/>
  <c r="V150" i="2"/>
  <c r="V182" i="2"/>
  <c r="V138" i="2"/>
  <c r="V41" i="2"/>
  <c r="V57" i="2"/>
  <c r="W136" i="2"/>
  <c r="W87" i="2"/>
  <c r="W99" i="2"/>
  <c r="W4" i="2"/>
  <c r="V45" i="2"/>
  <c r="W174" i="2"/>
  <c r="V67" i="2"/>
  <c r="W95" i="2"/>
  <c r="V11" i="2"/>
  <c r="V184" i="2"/>
  <c r="W81" i="2"/>
  <c r="V169" i="2"/>
  <c r="V5" i="2"/>
  <c r="V145" i="2"/>
  <c r="V113" i="2"/>
  <c r="V136" i="2"/>
  <c r="W60" i="2"/>
  <c r="W160" i="2"/>
  <c r="W61" i="2"/>
  <c r="W52" i="2"/>
  <c r="V111" i="2"/>
  <c r="V44" i="2"/>
  <c r="V9" i="2"/>
  <c r="V175" i="2"/>
  <c r="V115" i="2"/>
  <c r="W145" i="2"/>
  <c r="W28" i="2"/>
  <c r="W105" i="2"/>
  <c r="W187" i="2"/>
  <c r="V181" i="2"/>
  <c r="W93" i="2"/>
  <c r="V96" i="2"/>
  <c r="V22" i="2"/>
  <c r="W185" i="2"/>
  <c r="W148" i="2"/>
  <c r="V10" i="2"/>
  <c r="V53" i="2"/>
  <c r="W73" i="2"/>
  <c r="V153" i="2"/>
  <c r="V160" i="2"/>
  <c r="W144" i="2"/>
  <c r="W30" i="2"/>
  <c r="V25" i="2"/>
  <c r="W183" i="2"/>
  <c r="W147" i="2"/>
  <c r="V114" i="2"/>
  <c r="W79" i="2"/>
  <c r="V8" i="2"/>
  <c r="W117" i="2"/>
  <c r="W158" i="2"/>
  <c r="V124" i="2"/>
  <c r="W63" i="2"/>
  <c r="W182" i="2"/>
  <c r="W62" i="2"/>
  <c r="V180" i="2"/>
  <c r="W127" i="2"/>
  <c r="W49" i="2"/>
  <c r="W140" i="2"/>
  <c r="W157" i="2"/>
  <c r="V56" i="2"/>
  <c r="W18" i="2"/>
  <c r="W152" i="2"/>
  <c r="V196" i="2"/>
  <c r="V154" i="2"/>
  <c r="V179" i="2"/>
  <c r="W46" i="2"/>
  <c r="V85" i="2"/>
  <c r="V68" i="2"/>
  <c r="W103" i="2"/>
  <c r="V87" i="2"/>
  <c r="W107" i="2"/>
  <c r="W198" i="2"/>
  <c r="V189" i="2"/>
  <c r="W98" i="2"/>
  <c r="V164" i="2"/>
  <c r="V17" i="2"/>
  <c r="V15" i="2"/>
  <c r="W113" i="2"/>
  <c r="V191" i="2"/>
  <c r="W11" i="2"/>
  <c r="V39" i="2"/>
  <c r="V157" i="2"/>
  <c r="W179" i="2"/>
  <c r="W118" i="2"/>
  <c r="W12" i="2"/>
  <c r="V151" i="2"/>
  <c r="W76" i="2"/>
  <c r="W128" i="2"/>
  <c r="V13" i="2"/>
  <c r="W193" i="2"/>
  <c r="W109" i="2"/>
  <c r="V199" i="2"/>
  <c r="W180" i="2"/>
  <c r="V91" i="2"/>
  <c r="W9" i="2"/>
  <c r="V149" i="2"/>
  <c r="W54" i="2"/>
  <c r="V82" i="2"/>
  <c r="W67" i="2"/>
  <c r="V102" i="2"/>
  <c r="V54" i="2"/>
  <c r="W19" i="2"/>
  <c r="V79" i="2"/>
  <c r="U94" i="2"/>
  <c r="U93" i="2"/>
  <c r="U150" i="2"/>
  <c r="U26" i="2"/>
  <c r="U171" i="2"/>
  <c r="U85" i="2"/>
  <c r="U6" i="2"/>
  <c r="U62" i="2"/>
  <c r="U164" i="2"/>
  <c r="U143" i="2"/>
  <c r="U40" i="2"/>
  <c r="U141" i="2"/>
  <c r="U69" i="2"/>
  <c r="U46" i="2"/>
  <c r="U186" i="2"/>
  <c r="U111" i="2"/>
  <c r="U130" i="2"/>
  <c r="U84" i="2"/>
  <c r="U49" i="2"/>
  <c r="U168" i="2"/>
  <c r="U201" i="2"/>
  <c r="U187" i="2"/>
  <c r="U202" i="2"/>
  <c r="U63" i="2"/>
  <c r="U196" i="2"/>
  <c r="U173" i="2"/>
  <c r="U194" i="2"/>
  <c r="U198" i="2"/>
  <c r="U123" i="2"/>
  <c r="U117" i="2"/>
  <c r="U42" i="2"/>
  <c r="U132" i="2"/>
  <c r="U110" i="2"/>
  <c r="U13" i="2"/>
  <c r="U78" i="2"/>
  <c r="U52" i="2"/>
  <c r="U101" i="2"/>
  <c r="U153" i="2"/>
  <c r="U68" i="2"/>
  <c r="U192" i="2"/>
  <c r="U45" i="2"/>
  <c r="U8" i="2"/>
  <c r="U190" i="2"/>
  <c r="U170" i="2"/>
  <c r="U139" i="2"/>
  <c r="U128" i="2"/>
  <c r="U189" i="2"/>
  <c r="U184" i="2"/>
  <c r="U96" i="2"/>
  <c r="U166" i="2"/>
  <c r="U122" i="2"/>
  <c r="U105" i="2"/>
  <c r="U29" i="2"/>
  <c r="U140" i="2"/>
  <c r="U99" i="2"/>
  <c r="U80" i="2"/>
  <c r="U20" i="2"/>
  <c r="U27" i="2"/>
  <c r="U65" i="2"/>
  <c r="U22" i="2"/>
  <c r="U115" i="2"/>
  <c r="U23" i="2"/>
  <c r="U119" i="2"/>
  <c r="U176" i="2"/>
  <c r="U48" i="2"/>
  <c r="U146" i="2"/>
  <c r="U81" i="2"/>
  <c r="U41" i="2"/>
  <c r="U53" i="2"/>
  <c r="U174" i="2"/>
  <c r="U77" i="2"/>
  <c r="U21" i="2"/>
  <c r="U97" i="2"/>
  <c r="U158" i="2"/>
  <c r="U10" i="2"/>
  <c r="U159" i="2"/>
  <c r="U149" i="2"/>
  <c r="U47" i="2"/>
  <c r="U75" i="2"/>
  <c r="U16" i="2"/>
  <c r="U107" i="2"/>
  <c r="U147" i="2"/>
  <c r="U127" i="2"/>
  <c r="U76" i="2"/>
  <c r="U193" i="2"/>
  <c r="U5" i="2"/>
  <c r="U43" i="2"/>
  <c r="U51" i="2"/>
  <c r="U39" i="2"/>
  <c r="U131" i="2"/>
  <c r="U24" i="2"/>
  <c r="U134" i="2"/>
  <c r="U125" i="2"/>
  <c r="U106" i="2"/>
  <c r="U204" i="2"/>
  <c r="U73" i="2"/>
  <c r="U203" i="2"/>
  <c r="U60" i="2"/>
  <c r="U15" i="2"/>
  <c r="U195" i="2"/>
  <c r="U133" i="2"/>
  <c r="U161" i="2"/>
  <c r="U61" i="2"/>
  <c r="U36" i="2"/>
  <c r="U151" i="2"/>
  <c r="U114" i="2"/>
  <c r="U70" i="2"/>
  <c r="U11" i="2"/>
  <c r="U177" i="2"/>
  <c r="U35" i="2"/>
  <c r="U92" i="2"/>
  <c r="U121" i="2"/>
  <c r="U91" i="2"/>
  <c r="U98" i="2"/>
  <c r="U181" i="2"/>
  <c r="U154" i="2"/>
  <c r="U157" i="2"/>
  <c r="U108" i="2"/>
  <c r="U116" i="2"/>
  <c r="U183" i="2"/>
  <c r="U113" i="2"/>
  <c r="U66" i="2"/>
  <c r="U152" i="2"/>
  <c r="U129" i="2"/>
  <c r="U31" i="2"/>
  <c r="U72" i="2"/>
  <c r="U199" i="2"/>
  <c r="U185" i="2"/>
  <c r="U136" i="2"/>
  <c r="U188" i="2"/>
  <c r="U148" i="2"/>
  <c r="U112" i="2"/>
  <c r="U87" i="2"/>
  <c r="U178" i="2"/>
  <c r="U56" i="2"/>
  <c r="U89" i="2"/>
  <c r="U54" i="2"/>
  <c r="U88" i="2"/>
  <c r="U71" i="2"/>
  <c r="U104" i="2"/>
  <c r="U167" i="2"/>
  <c r="U19" i="2"/>
  <c r="U17" i="2"/>
  <c r="U145" i="2"/>
  <c r="U191" i="2"/>
  <c r="U59" i="2"/>
  <c r="U175" i="2"/>
  <c r="U109" i="2"/>
  <c r="U18" i="2"/>
  <c r="U120" i="2"/>
  <c r="U9" i="2"/>
  <c r="U172" i="2"/>
  <c r="U30" i="2"/>
  <c r="U57" i="2"/>
  <c r="U126" i="2"/>
  <c r="U137" i="2"/>
  <c r="U25" i="2"/>
  <c r="U34" i="2"/>
  <c r="U206" i="2"/>
  <c r="U182" i="2"/>
  <c r="U138" i="2"/>
  <c r="U33" i="2"/>
  <c r="U144" i="2"/>
  <c r="U12" i="2"/>
  <c r="U103" i="2"/>
  <c r="U50" i="2"/>
  <c r="U90" i="2"/>
  <c r="U118" i="2"/>
  <c r="U156" i="2"/>
  <c r="U82" i="2"/>
  <c r="U100" i="2"/>
  <c r="U102" i="2"/>
  <c r="U83" i="2"/>
  <c r="U162" i="2"/>
  <c r="U7" i="2"/>
  <c r="U74" i="2"/>
  <c r="U67" i="2"/>
  <c r="U4" i="2"/>
  <c r="U163" i="2"/>
  <c r="X163" i="2"/>
  <c r="U124" i="2"/>
  <c r="U180" i="2"/>
  <c r="U197" i="2"/>
  <c r="U179" i="2"/>
  <c r="U55" i="2"/>
  <c r="U38" i="2"/>
  <c r="U64" i="2"/>
  <c r="U135" i="2"/>
  <c r="U95" i="2"/>
  <c r="U160" i="2"/>
  <c r="U169" i="2"/>
  <c r="U155" i="2"/>
  <c r="U86" i="2"/>
  <c r="U142" i="2"/>
  <c r="U37" i="2"/>
  <c r="U200" i="2"/>
  <c r="U28" i="2"/>
  <c r="U205" i="2"/>
  <c r="U14" i="2"/>
  <c r="U58" i="2"/>
  <c r="U44" i="2"/>
  <c r="U165" i="2"/>
  <c r="U32" i="2"/>
  <c r="U79" i="2"/>
</calcChain>
</file>

<file path=xl/comments1.xml><?xml version="1.0" encoding="utf-8"?>
<comments xmlns="http://schemas.openxmlformats.org/spreadsheetml/2006/main">
  <authors>
    <author>BAvis</author>
    <author>Sierd Westerfield</author>
    <author>jubij</author>
  </authors>
  <commentList>
    <comment ref="J1" authorId="0" shapeId="0">
      <text>
        <r>
          <rPr>
            <b/>
            <sz val="10"/>
            <color indexed="81"/>
            <rFont val="Tahoma"/>
            <family val="2"/>
          </rPr>
          <t>Gebruiksinstructie planningssheet:</t>
        </r>
        <r>
          <rPr>
            <sz val="9"/>
            <color indexed="81"/>
            <rFont val="Tahoma"/>
            <family val="2"/>
          </rPr>
          <t xml:space="preserve">
</t>
        </r>
        <r>
          <rPr>
            <i/>
            <sz val="9"/>
            <color indexed="81"/>
            <rFont val="Tahoma"/>
            <family val="2"/>
          </rPr>
          <t xml:space="preserve">
Invoer van de Initiele planning</t>
        </r>
        <r>
          <rPr>
            <sz val="9"/>
            <color indexed="81"/>
            <rFont val="Tahoma"/>
            <family val="2"/>
          </rPr>
          <t xml:space="preserve">
Voor een initiele planning worden de oranje velden ingevuld:
   1. startdatum
   2. doorlooptijden
De planning en einddatum wordt dan direct voor u doorgerekend. Indien het voor uw project gewenst is, kunnen ook de afhankelijkheden worden aangepast (max 3 afhankelijkheden).
</t>
        </r>
        <r>
          <rPr>
            <i/>
            <sz val="9"/>
            <color indexed="81"/>
            <rFont val="Tahoma"/>
            <family val="2"/>
          </rPr>
          <t xml:space="preserve">
Bijhouden planning tijdens traject</t>
        </r>
        <r>
          <rPr>
            <sz val="9"/>
            <color indexed="81"/>
            <rFont val="Tahoma"/>
            <family val="2"/>
          </rPr>
          <t xml:space="preserve">
Tijdens het traject worden de "Datum gereed" velden (gele velden) ingevoerd. Op basis hiervan wordt het percentage gereed berekend en worden de prognose en verwachte einddatum aangepast.
</t>
        </r>
        <r>
          <rPr>
            <i/>
            <sz val="9"/>
            <color indexed="81"/>
            <rFont val="Tahoma"/>
            <family val="2"/>
          </rPr>
          <t>Extra informatie in de sheet</t>
        </r>
        <r>
          <rPr>
            <sz val="9"/>
            <color indexed="81"/>
            <rFont val="Tahoma"/>
            <family val="2"/>
          </rPr>
          <t xml:space="preserve">
De sheet biedt extra informatie door te linken naar locaties  waar extra informatie te vinden is, bijv. op de Logius website. Verder is bij sommige stappen extra uitleg opgenomen in de toelichting. U ziet deze door met uw muis over het veld te gaan. 
</t>
        </r>
        <r>
          <rPr>
            <i/>
            <sz val="9"/>
            <color indexed="81"/>
            <rFont val="Tahoma"/>
            <family val="2"/>
          </rPr>
          <t>Let op! Rekenvelden werken niet; Analyses toolpack (VB)</t>
        </r>
        <r>
          <rPr>
            <sz val="9"/>
            <color indexed="81"/>
            <rFont val="Tahoma"/>
            <family val="2"/>
          </rPr>
          <t xml:space="preserve">
In organisaties staat in Excel de Analyses toolpak en Analyses toolpack VBA uit. Voor het goed doorberekenen van de data moeten deze aan staan. U vindt dit onder de Office-knop -&gt; Kies Opties voor Excel -&gt;selecteer Invoegtoepassingen
</t>
        </r>
        <r>
          <rPr>
            <i/>
            <sz val="9"/>
            <color indexed="81"/>
            <rFont val="Tahoma"/>
            <family val="2"/>
          </rPr>
          <t>Let op! Aanpassing van de sheet</t>
        </r>
        <r>
          <rPr>
            <sz val="9"/>
            <color indexed="81"/>
            <rFont val="Tahoma"/>
            <family val="2"/>
          </rPr>
          <t xml:space="preserve">
Aanpassing van de sheet is complex wegens vele berekeningen onder water (bijv. rekenblad in kolom M-X). Indien het echt noodzakelijk is om een rij toe te voegen, zie de instructie onder aan de pagina. </t>
        </r>
      </text>
    </comment>
    <comment ref="M16" authorId="1" shapeId="0">
      <text>
        <r>
          <rPr>
            <sz val="8"/>
            <color indexed="81"/>
            <rFont val="Tahoma"/>
            <family val="2"/>
          </rPr>
          <t>Wordt oranje bij overschrijding datum planning. Wordt rood bij overschrijding datum met meer dan 14 dagen</t>
        </r>
      </text>
    </comment>
    <comment ref="D22" authorId="0" shapeId="0">
      <text>
        <r>
          <rPr>
            <sz val="8"/>
            <color indexed="81"/>
            <rFont val="Tahoma"/>
            <family val="2"/>
          </rPr>
          <t>Bij Punch out staat de catalogus van de leverancier niet bij Digiinikoop maar bij de leverancier.</t>
        </r>
      </text>
    </comment>
    <comment ref="C26" authorId="0" shapeId="0">
      <text>
        <r>
          <rPr>
            <sz val="8"/>
            <color indexed="81"/>
            <rFont val="Tahoma"/>
            <family val="2"/>
          </rPr>
          <t>In de voorbereidingsfase is de afdeling Markt van Logius het aanspreekpunt.</t>
        </r>
      </text>
    </comment>
    <comment ref="D26" authorId="2" shapeId="0">
      <text>
        <r>
          <rPr>
            <b/>
            <sz val="8"/>
            <color indexed="81"/>
            <rFont val="Tahoma"/>
            <family val="2"/>
          </rPr>
          <t>Actiehouder</t>
        </r>
        <r>
          <rPr>
            <sz val="8"/>
            <color indexed="81"/>
            <rFont val="Tahoma"/>
            <family val="2"/>
          </rPr>
          <t xml:space="preserve">
De actiehouder is verantwoordelijk voor het afronden van de taak</t>
        </r>
      </text>
    </comment>
    <comment ref="H26" authorId="1" shapeId="0">
      <text>
        <r>
          <rPr>
            <sz val="8"/>
            <color indexed="81"/>
            <rFont val="Tahoma"/>
            <family val="2"/>
          </rPr>
          <t>Vul de datum voor elk veld dat gereed is in. De prognose en verwachte einddatum wordt aan de hand van dit veld bepaald.</t>
        </r>
      </text>
    </comment>
    <comment ref="J26" authorId="0" shapeId="0">
      <text>
        <r>
          <rPr>
            <sz val="8"/>
            <color indexed="81"/>
            <rFont val="Tahoma"/>
            <family val="2"/>
          </rPr>
          <t>Deze kolom bevat een inschatting van de doorlooptijd. U kunt deze zelf naar eigen inzicht wijzigen</t>
        </r>
      </text>
    </comment>
    <comment ref="K26" authorId="0" shapeId="0">
      <text>
        <r>
          <rPr>
            <sz val="8"/>
            <color indexed="81"/>
            <rFont val="Tahoma"/>
            <family val="2"/>
          </rPr>
          <t>Om met een stap te kunnen beginnen moeten andere stappen zijn afgerond. Deze afhankelijkheid kan hier worden aangegeven (max 3 afhankelijkheden).</t>
        </r>
      </text>
    </comment>
    <comment ref="C29" authorId="0" shapeId="0">
      <text>
        <r>
          <rPr>
            <sz val="8"/>
            <color indexed="81"/>
            <rFont val="Tahoma"/>
            <family val="2"/>
          </rPr>
          <t>Voor een succesvol aansluittraject is uitgebreide technische kennis en ervaring  nodig op gebied van webservice met certificaten, beveiligde verbindingen en XML-berichten.</t>
        </r>
      </text>
    </comment>
    <comment ref="C30" authorId="0" shapeId="0">
      <text>
        <r>
          <rPr>
            <sz val="8"/>
            <color indexed="81"/>
            <rFont val="Tahoma"/>
            <family val="2"/>
          </rPr>
          <t xml:space="preserve">U stuurt dit formulier op naar servicecentrum@logius.nl </t>
        </r>
      </text>
    </comment>
    <comment ref="C32" authorId="0" shapeId="0">
      <text>
        <r>
          <rPr>
            <sz val="8"/>
            <color indexed="81"/>
            <rFont val="Tahoma"/>
            <family val="2"/>
          </rPr>
          <t>Logius verwacht dat de klant de documentatie goed heeft doorgenomen en op basis hiervan een realistische planning opstelt. Met dit formulier wordt de planning met Logius gecommuniceerd. 
Voor de interne organisatie van de klant kan een projectplan worden gemaakt, maar dit is voor Logius geen eis.</t>
        </r>
      </text>
    </comment>
    <comment ref="C40" authorId="0" shapeId="0">
      <text>
        <r>
          <rPr>
            <sz val="8"/>
            <color indexed="81"/>
            <rFont val="Tahoma"/>
            <family val="2"/>
          </rPr>
          <t xml:space="preserve">Let op! Digipoort PI werkt met PKIoverheidscertificaten. Als er ook niet Digipoortstromen lopen over dezelfde omgeving moeten deze ook met dit certificaat om kunnen gaan. Verder communiceert Digipoort alleen over poort 443. 
Hou hiermee rekening in uw ontwerp.
</t>
        </r>
      </text>
    </comment>
    <comment ref="C42" authorId="0" shapeId="0">
      <text>
        <r>
          <rPr>
            <sz val="8"/>
            <color indexed="81"/>
            <rFont val="Tahoma"/>
            <family val="2"/>
          </rPr>
          <t>Testen van connectie op Internet (TCP-IP connectie; geen SSL)</t>
        </r>
      </text>
    </comment>
    <comment ref="C44" authorId="0" shapeId="0">
      <text>
        <r>
          <rPr>
            <sz val="8"/>
            <color indexed="81"/>
            <rFont val="Tahoma"/>
            <family val="2"/>
          </rPr>
          <t>Testen van connectie op Internet (TCP-IP connectie; geen SSL)</t>
        </r>
      </text>
    </comment>
    <comment ref="C51" authorId="0" shapeId="0">
      <text>
        <r>
          <rPr>
            <sz val="8"/>
            <color indexed="81"/>
            <rFont val="Tahoma"/>
            <family val="2"/>
          </rPr>
          <t xml:space="preserve">Op de Logius website staan de toegetreden leveranciers van PKIoverheid-certificaten. U vindt deze door de link te volgen. </t>
        </r>
      </text>
    </comment>
    <comment ref="C52" authorId="0" shapeId="0">
      <text>
        <r>
          <rPr>
            <sz val="8"/>
            <color indexed="81"/>
            <rFont val="Tahoma"/>
            <family val="2"/>
          </rPr>
          <t>Stuur een mail aan servicecentrum@logius.nl voor de aanvraag van het test certificaat met hierin de volgende gegevens: 
1. dat u het testcertificaat wilt gebruiken voor Digipoort, 
2. de naam van uw organisatie,
3. de naam van de server waar u het testcertificaat op gaat gebruiken,
4. het KvK-nummer van uw bedrijf, of het OIN van uw overheidsorganisatie.
Zie de handleiding voor meer informatie. Het certificaat kan dan snel worden aangemaakt.</t>
        </r>
      </text>
    </comment>
    <comment ref="C54" authorId="0" shapeId="0">
      <text>
        <r>
          <rPr>
            <sz val="8"/>
            <color indexed="81"/>
            <rFont val="Tahoma"/>
            <family val="2"/>
          </rPr>
          <t xml:space="preserve">Het portaal kan op verschillende wijze nuttig zijn tijdens de testperiode. Hier kunnen handmatig berichten worden gestuurd en ontvangen. Zo kan bijv. de status worden uitgelezen om te zien of het aanleveren werkt als de statusinformatie service nog niet is geimplementeerd. </t>
        </r>
      </text>
    </comment>
    <comment ref="C60" authorId="0" shapeId="0">
      <text>
        <r>
          <rPr>
            <sz val="8"/>
            <color indexed="81"/>
            <rFont val="Tahoma"/>
            <family val="2"/>
          </rPr>
          <t>Logius heeft geen eisen m.b.t. de interne berichtverwerking. Wel kan Logius ondersteuning bieden bij berichten issues. Logius is de beheerder van een supset van de UBL en HR-XML standaard.</t>
        </r>
      </text>
    </comment>
    <comment ref="J60" authorId="0" shapeId="0">
      <text>
        <r>
          <rPr>
            <sz val="8"/>
            <color indexed="81"/>
            <rFont val="Tahoma"/>
            <family val="2"/>
          </rPr>
          <t>Deze kolom bevat een inschatting van de doorlooptijd. U kunt deze zelf naar eigen inzicht wijzigen</t>
        </r>
      </text>
    </comment>
    <comment ref="C61" authorId="1" shapeId="0">
      <text>
        <r>
          <rPr>
            <sz val="8"/>
            <color indexed="81"/>
            <rFont val="Tahoma"/>
            <family val="2"/>
          </rPr>
          <t xml:space="preserve">Afhankelijk van het type aansluiting: Bestelling, ASN, Budget reservering, Factuur, Timecards etc.
</t>
        </r>
      </text>
    </comment>
    <comment ref="C62" authorId="1" shapeId="0">
      <text>
        <r>
          <rPr>
            <sz val="8"/>
            <color indexed="81"/>
            <rFont val="Tahoma"/>
            <family val="2"/>
          </rPr>
          <t>Zorgen dat het interne applicatielandschap de e-factuur van de "deurmat" kan oppakken en verder kan verwerken</t>
        </r>
      </text>
    </comment>
    <comment ref="C63" authorId="0" shapeId="0">
      <text>
        <r>
          <rPr>
            <sz val="8"/>
            <color indexed="81"/>
            <rFont val="Tahoma"/>
            <family val="2"/>
          </rPr>
          <t>Op de NL Validatie tool kunnen o.a. UBL en HR-XML berichten ingeschoten worden; alleen de UBL HR-XML berichten zonder envelope. Na validatie worden inhoudelijke (fout)meldingen retour gegeven.
De berichten versies die worden gevalideerd zijn gelijk aan die van de pre-productie omgeving</t>
        </r>
      </text>
    </comment>
    <comment ref="C69" authorId="0" shapeId="0">
      <text>
        <r>
          <rPr>
            <sz val="8"/>
            <color indexed="81"/>
            <rFont val="Tahoma"/>
            <family val="2"/>
          </rPr>
          <t>Dit formulier kunt opvragen bij uw aansluitcoordinator. Logius heeft de gegevens in dit formulier nodig om de Logius omgeving gereed te maken voor de aansluiting. Het formulier kan in twee etapes worden ingevuld; pre-productie en vervolgens productie.</t>
        </r>
      </text>
    </comment>
    <comment ref="C70" authorId="0" shapeId="0">
      <text>
        <r>
          <rPr>
            <sz val="8"/>
            <color indexed="81"/>
            <rFont val="Tahoma"/>
            <family val="2"/>
          </rPr>
          <t>De leverancier van Logius levert ondersteuning gedurende het gehele ontwikkeltraject en bij de verschillende testeb; connectiviteit, test services, ketentest, productietest. Daar waar de standaard functionalieit van Digipoort pre-productie en de ondersteunende tool niet genoeg informatie geven, kunnen zij meedenken en waar nodig bijv. logging informatie opleveren.</t>
        </r>
      </text>
    </comment>
    <comment ref="C72" authorId="0" shapeId="0">
      <text>
        <r>
          <rPr>
            <sz val="8"/>
            <color indexed="81"/>
            <rFont val="Tahoma"/>
            <family val="2"/>
          </rPr>
          <t xml:space="preserve">Testen van de connectiviteit tussen Digipoort en eigen omgeving (incl. SSL). 
</t>
        </r>
        <r>
          <rPr>
            <b/>
            <sz val="8"/>
            <color indexed="81"/>
            <rFont val="Tahoma"/>
            <family val="2"/>
          </rPr>
          <t xml:space="preserve">Digiinkoop: </t>
        </r>
        <r>
          <rPr>
            <sz val="8"/>
            <color indexed="81"/>
            <rFont val="Tahoma"/>
            <family val="2"/>
          </rPr>
          <t xml:space="preserve">van Aanvrager naar Digipoort PI 
en visa versa. 
</t>
        </r>
        <r>
          <rPr>
            <b/>
            <sz val="8"/>
            <color indexed="81"/>
            <rFont val="Tahoma"/>
            <family val="2"/>
          </rPr>
          <t>eFacturen:</t>
        </r>
        <r>
          <rPr>
            <sz val="8"/>
            <color indexed="81"/>
            <rFont val="Tahoma"/>
            <family val="2"/>
          </rPr>
          <t xml:space="preserve"> van Aanvrager naar Digipoort PI. </t>
        </r>
      </text>
    </comment>
    <comment ref="C74" authorId="0" shapeId="0">
      <text>
        <r>
          <rPr>
            <sz val="8"/>
            <color indexed="81"/>
            <rFont val="Tahoma"/>
            <family val="2"/>
          </rPr>
          <t>De statusinformatieservice dient zowel bij Digiinkoop als eFactureren te worden gerealiseerd.
In de WUS koppelvlak specificaties vindt u een document met een overzicht van alle Foutmeldingen en statusmeldingen.</t>
        </r>
      </text>
    </comment>
    <comment ref="C75" authorId="0" shapeId="0">
      <text>
        <r>
          <rPr>
            <sz val="8"/>
            <color indexed="81"/>
            <rFont val="Tahoma"/>
            <family val="2"/>
          </rPr>
          <t xml:space="preserve">In geval van eFacturen zet de doorlooptijd op 0 en vul als de andere services werken de datum testgereed van een van de andere service in. </t>
        </r>
      </text>
    </comment>
    <comment ref="C80" authorId="0" shapeId="0">
      <text>
        <r>
          <rPr>
            <sz val="8"/>
            <color indexed="81"/>
            <rFont val="Tahoma"/>
            <family val="2"/>
          </rPr>
          <t>Als u nog geen ketentestpartner heeft kunt u voor contactgegevens bij Logius  terecht.</t>
        </r>
      </text>
    </comment>
    <comment ref="C83" authorId="0" shapeId="0">
      <text>
        <r>
          <rPr>
            <sz val="8"/>
            <color indexed="81"/>
            <rFont val="Tahoma"/>
            <family val="2"/>
          </rPr>
          <t>Met het formulier worden alle belangrijke teststappen afgevinkt. De stappen worden onderbouwd met succesvolle statusinformatieservice berichten.</t>
        </r>
      </text>
    </comment>
    <comment ref="C88" authorId="0" shapeId="0">
      <text>
        <r>
          <rPr>
            <sz val="8"/>
            <color indexed="81"/>
            <rFont val="Tahoma"/>
            <family val="2"/>
          </rPr>
          <t>Dit formulier kunt opvragen bij uw aansluitcoordinator. Logius heeft de gegevens in dit formulier nodig om de Logius omgeving gereed te maken voor de aansluiting. Het formulier kan in twee etappes worden ingevuld; pre-productie en vervolgens productie.</t>
        </r>
      </text>
    </comment>
    <comment ref="C105" authorId="1" shapeId="0">
      <text>
        <r>
          <rPr>
            <sz val="8"/>
            <color indexed="81"/>
            <rFont val="Tahoma"/>
            <family val="2"/>
          </rPr>
          <t>Documentatie is verkrijgbaar op internet. Zoek naar OCI Punch Out</t>
        </r>
        <r>
          <rPr>
            <b/>
            <sz val="8"/>
            <color indexed="81"/>
            <rFont val="Tahoma"/>
            <family val="2"/>
          </rPr>
          <t xml:space="preserve">
</t>
        </r>
        <r>
          <rPr>
            <sz val="8"/>
            <color indexed="81"/>
            <rFont val="Tahoma"/>
            <family val="2"/>
          </rPr>
          <t xml:space="preserve">
</t>
        </r>
      </text>
    </comment>
    <comment ref="C119" authorId="0" shapeId="0">
      <text>
        <r>
          <rPr>
            <sz val="8"/>
            <color indexed="81"/>
            <rFont val="Tahoma"/>
            <family val="2"/>
          </rPr>
          <t>Voor het inplannen van de capaciteit verneemt Logius graag het verwachte gebruik van Digipoort.</t>
        </r>
      </text>
    </comment>
  </commentList>
</comments>
</file>

<file path=xl/sharedStrings.xml><?xml version="1.0" encoding="utf-8"?>
<sst xmlns="http://schemas.openxmlformats.org/spreadsheetml/2006/main" count="514" uniqueCount="243">
  <si>
    <t>CSP levert PKIOverheid services productie certificaat</t>
  </si>
  <si>
    <t>A</t>
  </si>
  <si>
    <t>L</t>
  </si>
  <si>
    <t>Interne gebruikersacceptatietest berichtstroom</t>
  </si>
  <si>
    <t>Bijwerken beheerdocumentatie aanvrager</t>
  </si>
  <si>
    <t>Bijwerken beheerdocumentatie Logius</t>
  </si>
  <si>
    <t>1.1</t>
  </si>
  <si>
    <t>1.2</t>
  </si>
  <si>
    <t>1.3</t>
  </si>
  <si>
    <t>1.4</t>
  </si>
  <si>
    <t>1.5</t>
  </si>
  <si>
    <t>1.6</t>
  </si>
  <si>
    <t>2.1</t>
  </si>
  <si>
    <t>2.5</t>
  </si>
  <si>
    <t>2.6</t>
  </si>
  <si>
    <t>3.1</t>
  </si>
  <si>
    <t>3.2</t>
  </si>
  <si>
    <t>3.3</t>
  </si>
  <si>
    <t>Vragen/Opmerkingen:</t>
  </si>
  <si>
    <t xml:space="preserve">A </t>
  </si>
  <si>
    <t>Resource aanvraag bij Logius voor controle/ondersteuning productiegang</t>
  </si>
  <si>
    <t>1e productierun succesvol afgerond</t>
  </si>
  <si>
    <t>Afhankelijkheid</t>
  </si>
  <si>
    <t>2.2</t>
  </si>
  <si>
    <t>Datum gereed</t>
  </si>
  <si>
    <t>Voorbereiding afgerond</t>
  </si>
  <si>
    <t>Voortgang</t>
  </si>
  <si>
    <t>Totaal</t>
  </si>
  <si>
    <t>Datum laatste wijziging</t>
  </si>
  <si>
    <t xml:space="preserve">Prognose </t>
  </si>
  <si>
    <t>Cumulatief</t>
  </si>
  <si>
    <t>Plan</t>
  </si>
  <si>
    <t>Prognose</t>
  </si>
  <si>
    <t>Voorbereiding</t>
  </si>
  <si>
    <t xml:space="preserve">Planning </t>
  </si>
  <si>
    <t xml:space="preserve">Projectplan schrijven </t>
  </si>
  <si>
    <t>Type aansluiting DigiInkoop</t>
  </si>
  <si>
    <t>Aanvragen PKIOverheid services productie certificaat</t>
  </si>
  <si>
    <t>2.3</t>
  </si>
  <si>
    <t>2.4</t>
  </si>
  <si>
    <t>1.7</t>
  </si>
  <si>
    <t>Aanvragen testcertificaat bij Logius Servicecentrum</t>
  </si>
  <si>
    <t>Geen Punch out</t>
  </si>
  <si>
    <t xml:space="preserve"> Planning aansluiten Digipoort PI voor bedrijven</t>
  </si>
  <si>
    <t xml:space="preserve"> in het kader van DigiInkoop / eFactureren</t>
  </si>
  <si>
    <t>2.</t>
  </si>
  <si>
    <t>1.</t>
  </si>
  <si>
    <t>Actie-
houd</t>
  </si>
  <si>
    <t>3.</t>
  </si>
  <si>
    <t>4.</t>
  </si>
  <si>
    <t>5.</t>
  </si>
  <si>
    <t>Planning einddatum</t>
  </si>
  <si>
    <t>Verwachte einddatum</t>
  </si>
  <si>
    <t xml:space="preserve">Datum start </t>
  </si>
  <si>
    <t xml:space="preserve">Registratie nummer Logius (Clientele) </t>
  </si>
  <si>
    <t xml:space="preserve">Naam organisatie aanvrager </t>
  </si>
  <si>
    <t>Verwerken / goedkeuren Digipoort PI aanvraag</t>
  </si>
  <si>
    <t>Status</t>
  </si>
  <si>
    <t xml:space="preserve">Naam projectleider aanvrager </t>
  </si>
  <si>
    <t xml:space="preserve">Naam contactpersoon Logius </t>
  </si>
  <si>
    <t>Projectleider aanvrager</t>
  </si>
  <si>
    <t>Naam</t>
  </si>
  <si>
    <t>Telefoon (vast)</t>
  </si>
  <si>
    <t>Telefoon (mobiel)</t>
  </si>
  <si>
    <t>Mailadres</t>
  </si>
  <si>
    <t>Technisch contactpersoon aanvrager</t>
  </si>
  <si>
    <t>Account manager Logius</t>
  </si>
  <si>
    <t>Projectleider ketenpartner</t>
  </si>
  <si>
    <t>Technisch contactpersoon ketenpartner</t>
  </si>
  <si>
    <t>6.</t>
  </si>
  <si>
    <t>7.</t>
  </si>
  <si>
    <t>Gebruiksgegevens</t>
  </si>
  <si>
    <t>Piekbelasting</t>
  </si>
  <si>
    <t>Vullen en aanleveren aan Logius van het formulier "Planning aansluiten Digipoort PI voor bedrijven in het kader van DigiInkoop / eFactureren"</t>
  </si>
  <si>
    <t>Invullen en aanleveren aan Logius van het "Aanvraagformulier Digipoort PI WUS"</t>
  </si>
  <si>
    <t>Intake gesprek initieren bij Logius met account manager</t>
  </si>
  <si>
    <t>A / L</t>
  </si>
  <si>
    <t>1.8</t>
  </si>
  <si>
    <t>Connectiviteitstest uitvoeren in productie</t>
  </si>
  <si>
    <t>Uitvoeren verkorte ketentest in productie</t>
  </si>
  <si>
    <t>Bepalen welke berichten verwerkt moeten kunnen worden.</t>
  </si>
  <si>
    <t>A / K</t>
  </si>
  <si>
    <t xml:space="preserve">  A = Organisatie aanvrager   L = Logius   CSP = Certificate Service Provider   K = Ketenpartij</t>
  </si>
  <si>
    <t>Contactgegevens  uitvoerders</t>
  </si>
  <si>
    <t xml:space="preserve">1. </t>
  </si>
  <si>
    <t xml:space="preserve">2. </t>
  </si>
  <si>
    <t>Type B</t>
  </si>
  <si>
    <t>Aansluitcoordinator Logius</t>
  </si>
  <si>
    <t>Impact analyse</t>
  </si>
  <si>
    <t>Inrichten Punch out inkoop systeem</t>
  </si>
  <si>
    <t>Interne gebruikersacceptatietest punchout</t>
  </si>
  <si>
    <t>Benodigde informatie verkrijgen van de Logius website</t>
  </si>
  <si>
    <t>Aanvrager regelt voldoende technische kennis voor realisatie aansluiting op Digipoort PI</t>
  </si>
  <si>
    <t>Beschikbaarheid van een aansluitcoördinator bij Logius checken en bepalen startdatum voor aansluittraject</t>
  </si>
  <si>
    <t>Productie omgeving Logius inrichten op basis van "Technische aansluitgegevens formulier"</t>
  </si>
  <si>
    <t>Geslaagde ketentest in productie. Aanleveren aan Logius  formulier "Ketentest acceptatie productie"</t>
  </si>
  <si>
    <t>Initiëren en uitvoeren 1e gecontroleerde productierun met ondersteuning van Logius</t>
  </si>
  <si>
    <t>Netwerkaansluiting</t>
  </si>
  <si>
    <t>Netwerkaansluiting gereed</t>
  </si>
  <si>
    <t>Basisplanning (gereed)</t>
  </si>
  <si>
    <t>3.5</t>
  </si>
  <si>
    <t>3.7</t>
  </si>
  <si>
    <t>3.8</t>
  </si>
  <si>
    <t>Productiegang</t>
  </si>
  <si>
    <t>4.1</t>
  </si>
  <si>
    <t>4.2</t>
  </si>
  <si>
    <t>4.3</t>
  </si>
  <si>
    <t>5.1</t>
  </si>
  <si>
    <t>5.2</t>
  </si>
  <si>
    <t>5.3</t>
  </si>
  <si>
    <t>5.4</t>
  </si>
  <si>
    <t>5.5</t>
  </si>
  <si>
    <t>5.6</t>
  </si>
  <si>
    <t>5.7</t>
  </si>
  <si>
    <t>5.8</t>
  </si>
  <si>
    <t>6.1</t>
  </si>
  <si>
    <t>6.2</t>
  </si>
  <si>
    <t>6.4</t>
  </si>
  <si>
    <t>Verzamelen productie gegevens voor " Technische aansluitgegevens formulier". Opleveren formulier aan Logius</t>
  </si>
  <si>
    <t>Aansluiting in productie</t>
  </si>
  <si>
    <t>6.5</t>
  </si>
  <si>
    <t>Technisch ontwerp opstellen</t>
  </si>
  <si>
    <t>Controle van de berichten op de NL Validatie tool van Logius</t>
  </si>
  <si>
    <t>4.4</t>
  </si>
  <si>
    <t>4.5</t>
  </si>
  <si>
    <t>De aanvrager krijgt een contactpersoon bij leverancier Digipoort PI toegewezen.</t>
  </si>
  <si>
    <t xml:space="preserve">Berichten kunnen genereren en verwerken </t>
  </si>
  <si>
    <t>Interne berichtenverwerking gereed</t>
  </si>
  <si>
    <t>Test aanleverservice en aanleverservice response (goed- en foutstromen)</t>
  </si>
  <si>
    <t>Test status informatie service (goed- en foutstromen/statussen)</t>
  </si>
  <si>
    <t>Test afleverservice en afleverservice response (goed- en foutstromen). Deze service wordt alleen gebruikt voor Digiinkoop</t>
  </si>
  <si>
    <t>Bouw berichten</t>
  </si>
  <si>
    <t>Productie</t>
  </si>
  <si>
    <t>Nazorg periode van 2 weken waarbij de aansluitcoordinator nog beschikbaar is mochten er issues ontstaan in productie. Hierna gaat de beheerfase in.</t>
  </si>
  <si>
    <t>Invoer van de Initiele planning</t>
  </si>
  <si>
    <t>Voor een initiele planning worden de oranje velden ingevuld:</t>
  </si>
  <si>
    <t xml:space="preserve">   1. startdatum</t>
  </si>
  <si>
    <t xml:space="preserve">   2. doorlooptijden</t>
  </si>
  <si>
    <t>Bijhouden planning tijdens traject</t>
  </si>
  <si>
    <t>Let op! Aanpassing van de sheet</t>
  </si>
  <si>
    <t>Gebruiksinstructie planningssheet</t>
  </si>
  <si>
    <t>Inrichten netwerk infrastructuur productie.</t>
  </si>
  <si>
    <t>0.0</t>
  </si>
  <si>
    <t>6.3</t>
  </si>
  <si>
    <t>De planning en einddatum wordt dan direct voor u doorgerekend.  Indien het voor uw project gewenst is, kunnen ook de afhankelijkheden worden aangepast (max 3 afhankelijkheden).</t>
  </si>
  <si>
    <t>8.</t>
  </si>
  <si>
    <t>9.</t>
  </si>
  <si>
    <t>10.</t>
  </si>
  <si>
    <t>Extra informatie in de sheet</t>
  </si>
  <si>
    <t>Startdatum</t>
  </si>
  <si>
    <t>Tijdens het traject worden de "Datum gereed"  velden (gele velden) ingevoerd. Op basis hiervan wordt het percentage gereed berekend en worden de prognose en verwachte einddatum aangepast.</t>
  </si>
  <si>
    <t>Let op! Rekenvelden werken niet; Analyses toolpack (VB)</t>
  </si>
  <si>
    <t xml:space="preserve">In sommige organisaties staat in Excel de Analyses toolpak en Analyses toolpack VBA uit. Voor het goed doorberekenen van de data moeten deze aan staan. </t>
  </si>
  <si>
    <t>U vindt dit onder de Office-knop -&gt; Kies Opties voor Excel -&gt;selecteer Invoegtoepassingen</t>
  </si>
  <si>
    <t xml:space="preserve">De sheet biedt extra informatie door te linken naar locaties waar extra informatie te vinden is, bijv. op de Logius website. Verder is bij sommige stappen extra uitleg opgenomen in de toelichting. U ziet deze door met uw muis over het veld te gaan. </t>
  </si>
  <si>
    <t>Naam contactpersoon Ketenpartij</t>
  </si>
  <si>
    <t>1.9</t>
  </si>
  <si>
    <t>1.10</t>
  </si>
  <si>
    <t>Connectiviteitstest productie  (van eigen omgeving naar Digipoort PI)</t>
  </si>
  <si>
    <t>3.4</t>
  </si>
  <si>
    <t>Ophalen handleiding Digipoort Portaal. Het Portaal kan goed ingezet worden in de test</t>
  </si>
  <si>
    <t>Sturen in beheernaminformatie met checklist en procedures voor het starten van de beheerfase</t>
  </si>
  <si>
    <t>Berichtstromen</t>
  </si>
  <si>
    <t>uit</t>
  </si>
  <si>
    <t>Bedrijfsproces</t>
  </si>
  <si>
    <t>Berichtsoort</t>
  </si>
  <si>
    <t>e-Factureren</t>
  </si>
  <si>
    <t>Richting</t>
  </si>
  <si>
    <t>Digiinkoop (UBL)</t>
  </si>
  <si>
    <t>j / n</t>
  </si>
  <si>
    <t>FACTUUR-UBL</t>
  </si>
  <si>
    <t>BESTELLING-BEVESTIGING-UBL</t>
  </si>
  <si>
    <t>BESTELLING-UBL</t>
  </si>
  <si>
    <t>in</t>
  </si>
  <si>
    <t>Digiinkoop (HRXML)</t>
  </si>
  <si>
    <t>FACTUUR-HRXML</t>
  </si>
  <si>
    <t>BESTELLING-BEVESTIGING-HRXML</t>
  </si>
  <si>
    <t>BESTELLING-HRXML</t>
  </si>
  <si>
    <t>TIMECARD-HRXML</t>
  </si>
  <si>
    <t>Aantal</t>
  </si>
  <si>
    <t>Per tijdsperiode</t>
  </si>
  <si>
    <t xml:space="preserve">&lt;omschrijving piekbelasting&gt;
</t>
  </si>
  <si>
    <t>Kick-off gesprek met aansluitcoordinator voor doornemen aansluittraject en planning.</t>
  </si>
  <si>
    <r>
      <t>Realisatie aansluiting koppelvlak WUS</t>
    </r>
    <r>
      <rPr>
        <sz val="10"/>
        <rFont val="Arial"/>
        <family val="2"/>
      </rPr>
      <t xml:space="preserve"> 2.0 voor bedrijven:
- Digiinkoop services: aanleverservice (request/response), afleverservice (request/response) en statusinformatieservice 
- eFacturen services: aanleverservice (request/response) en statusinformatieservice </t>
    </r>
  </si>
  <si>
    <t>Bouw koppelvlak</t>
  </si>
  <si>
    <t>Koppelvlak aansluiting DigiInkoop / eFacturen gereed</t>
  </si>
  <si>
    <t>Toevoegen van een kolom</t>
  </si>
  <si>
    <t>Als het een kolom is die voor Basisplanning staat dan is het hierbij is het van belang dat de harde verwijzing in de rekenregel van basisplanning en Datum gereed naar de kolom wordt aangepast opdat het verwijst naar zijn eigen kolom (let op; het nummer is de kolom tellend binnen het beriek dat is aangegeven. Dus als bereik is B tot M en de verwijzing is 4 is het de vierde kolom beginnend bij B= E)</t>
  </si>
  <si>
    <t>Rij toevoegen/verwijderen:</t>
  </si>
  <si>
    <t xml:space="preserve">Aanpassing van de sheet is complex wegens vele berekeningen onder water (bijv. rekenblad in kolom M-X). Indien het echt noodzakelijk is om aanpassingen te doen, haal dan als eerste de beveiliging eraf. </t>
  </si>
  <si>
    <t>In de tabel is de eerste regel bij voorbereiding anders dan in alle volgende rijen. Alle regels hierna zijn gelijk. Dit is ook het geval bij de rekentabel achter de gebruikstabel (kolom M en verder). Bij de rekentabel is de eerste en laatste regel anders. De rest is gelijk.</t>
  </si>
  <si>
    <t>Kopieer een rij en pas vervolgens in de gebruikstabel de nummering (kolom B) van de hele fase aan en hierna alle verwijzingen (kolom K, L, M) van deze en volgende fasen. Hierna moet in de rekentabel (eerst zichtbaar maken) de tweede regel gekopieerd worden. Het eenvoudigst is alle regels tot de laatste te overschrijven. Ook bij verwijderen van een rij moet de rekensheet weer geheel worden bijgewerkt. Loopt daarna alle einddata na van de fases (basisplanning, prognose en datum gereed) opdat de max genomen wordt over alle data in de fase.</t>
  </si>
  <si>
    <t>Realiseren koppelvlak (DigiPoort PI / DigiInkoop)</t>
  </si>
  <si>
    <t>Berichten genereren / verwerken</t>
  </si>
  <si>
    <t>Verzamelen (preproductie) gegevens voor " Technische aansluitgegevens formulier". Opleveren formulier aan Logius</t>
  </si>
  <si>
    <t>Connectiviteitstest uitvoeren in preproductie</t>
  </si>
  <si>
    <t>Ketentest</t>
  </si>
  <si>
    <t>Digipoort test (preproductie)</t>
  </si>
  <si>
    <t>3.9</t>
  </si>
  <si>
    <t>3.6</t>
  </si>
  <si>
    <t>Inrichten productie incl. installeren certificaten/certificate stores</t>
  </si>
  <si>
    <t>Inrichten preproductie incl. installeren certificaten/certificate stores</t>
  </si>
  <si>
    <t>7.2</t>
  </si>
  <si>
    <t>7.1</t>
  </si>
  <si>
    <t>7.4</t>
  </si>
  <si>
    <t>7.5</t>
  </si>
  <si>
    <t>7.6</t>
  </si>
  <si>
    <t>7.7</t>
  </si>
  <si>
    <t>7.8</t>
  </si>
  <si>
    <t>7.3</t>
  </si>
  <si>
    <t>7.9</t>
  </si>
  <si>
    <t>7.10</t>
  </si>
  <si>
    <t>7.11</t>
  </si>
  <si>
    <t>7.12</t>
  </si>
  <si>
    <t>7.13</t>
  </si>
  <si>
    <r>
      <t>Punch out (</t>
    </r>
    <r>
      <rPr>
        <b/>
        <sz val="10"/>
        <color indexed="53"/>
        <rFont val="Arial"/>
        <family val="2"/>
      </rPr>
      <t>selecteer type aansluiting "Punch out"</t>
    </r>
    <r>
      <rPr>
        <b/>
        <sz val="10"/>
        <color indexed="9"/>
        <rFont val="Arial"/>
        <family val="2"/>
      </rPr>
      <t>. velden worden automatisch gevuld)</t>
    </r>
  </si>
  <si>
    <t>Connectiviteitstest preproductie (van eigen omgeving naar Digipoort PI)</t>
  </si>
  <si>
    <t>Inrichten netwerk infrastructuur preproductie.</t>
  </si>
  <si>
    <t>Logius levert Testcertificaat voor preproductie</t>
  </si>
  <si>
    <t>Inrichten preproductie omgeving Digipoort op basis van het "Technische aansluitgegevens formulier"</t>
  </si>
  <si>
    <t>Digipoort test in preproductie afgerond</t>
  </si>
  <si>
    <t>Ketentestpartner preproductie opgeven t.b.v. de ketentest (Datum/tijd afspreken)</t>
  </si>
  <si>
    <t>Resource aanvraag bij Logius voor controle/ondersteuning ketentest preproductie</t>
  </si>
  <si>
    <t>Uitvoeren ketentest in preproductie (test inclusief test van berichtinhoud)</t>
  </si>
  <si>
    <t>Aansluiting in preproductie afgerond</t>
  </si>
  <si>
    <t>Ketentestpartner productie opgeven t.b.v. de ketentest (datum/tijd afspreken)</t>
  </si>
  <si>
    <t>Preproductie</t>
  </si>
  <si>
    <t>Ketentest preproductie succesvol afgerond. Formulier "Ketentest acceptatie prepoductie" wordt aan Logius aangeleverd.</t>
  </si>
  <si>
    <t>Hoe vul ik de initiele planning in?</t>
  </si>
  <si>
    <t>De planning en einddatum wordt dan direct voor u doorgerekend. Indien het voor uw project gewenst is, kunnen ook de afhankelijkheden worden aangepast (max 3 afhankelijkheden).</t>
  </si>
  <si>
    <t>Tijdens het traject worden de "Datum gereed" velden (gele velden) ingevoerd. Op basis hiervan wordt het percentage gereed berekend en worden de prognose en verwachte einddatum aangepast.</t>
  </si>
  <si>
    <t xml:space="preserve">De sheet biedt extra informatie door te linken naar locaties  waar extra informatie te vinden is, bijv. op de Logius website. Verder is bij sommige stappen extra uitleg opgenomen in de toelichting. U ziet deze door met uw muis over het veld te gaan. </t>
  </si>
  <si>
    <t>In organisaties staat in Excel de Analyses toolpak en Analyses toolpack VBA uit. Voor het goed doorberekenen van de data moeten deze aan staan. U vindt dit onder de Office-knop -&gt; Kies Opties voor Excel -&gt;selecteer Invoegtoepassingen.</t>
  </si>
  <si>
    <t xml:space="preserve">Aanpassing van de sheet is complex wegens vele berekeningen onder water (bijv. rekenblad in kolom M-X). Indien het echt noodzakelijk is om een rij toe te voegen, zie de instructie onder aan de pagina. </t>
  </si>
  <si>
    <r>
      <rPr>
        <b/>
        <sz val="18"/>
        <color indexed="9"/>
        <rFont val="Arial"/>
        <family val="2"/>
      </rPr>
      <t>Planning aansluiten Digipoort PI voor bedrijven</t>
    </r>
    <r>
      <rPr>
        <b/>
        <sz val="10"/>
        <color indexed="9"/>
        <rFont val="Arial"/>
        <family val="2"/>
      </rPr>
      <t xml:space="preserve">
</t>
    </r>
    <r>
      <rPr>
        <sz val="16"/>
        <color indexed="9"/>
        <rFont val="Arial"/>
        <family val="2"/>
      </rPr>
      <t xml:space="preserve">in het kader van DigiInkoop / e-factureren    </t>
    </r>
  </si>
  <si>
    <t>Doel van de planning</t>
  </si>
  <si>
    <t>Het doel van de planning is meerledig. Initieel geeft het klanten goed inzicht in de te nemen stappen tijdens een aansluittraject inclusief een idee van de verwachte inspanning per stap. Bij de start van het aansluittraject geeft de planning alle betrokken partijen inzicht wanneer iets van hen wordt verwacht opdat zij daar rekening mee kunnen houden in hun planning. Tijdens het traject wordt de planning periodiek besproken en gebruikt als vinkenlijst. Met het invoeren van de data gereed wordt de planning herberekent en wordt de haalbaarheid van de planning helder. Als de planning niet haalbaar meer is wordt herpland.</t>
  </si>
  <si>
    <t>WORKDAY</t>
  </si>
  <si>
    <t>Doorlooptijd (WORKDAYen)</t>
  </si>
  <si>
    <t>7.14</t>
  </si>
  <si>
    <t>10+B101.</t>
  </si>
  <si>
    <t>E-Factuur-UBL</t>
  </si>
  <si>
    <t>E-Factuur-HRXML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</si>
</sst>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name val="Arial"/>
      <family val="2"/>
    </font>
    <font>
      <sz val="10"/>
      <name val="Arial"/>
      <family val="2"/>
    </font>
    <font>
      <sz val="8"/>
      <name val="Arial"/>
      <family val="2"/>
    </font>
    <font>
      <b/>
      <sz val="10"/>
      <color indexed="9"/>
      <name val="Arial"/>
      <family val="2"/>
    </font>
    <font>
      <sz val="8"/>
      <color indexed="81"/>
      <name val="Tahoma"/>
      <family val="2"/>
    </font>
    <font>
      <b/>
      <sz val="8"/>
      <color indexed="81"/>
      <name val="Tahoma"/>
      <family val="2"/>
    </font>
    <font>
      <u/>
      <sz val="10"/>
      <color indexed="12"/>
      <name val="Arial"/>
      <family val="2"/>
    </font>
    <font>
      <b/>
      <sz val="10"/>
      <name val="Arial"/>
      <family val="2"/>
    </font>
    <font>
      <b/>
      <sz val="14"/>
      <color indexed="9"/>
      <name val="Arial"/>
      <family val="2"/>
    </font>
    <font>
      <sz val="16"/>
      <name val="Arial"/>
      <family val="2"/>
    </font>
    <font>
      <sz val="12"/>
      <name val="Arial"/>
      <family val="2"/>
    </font>
    <font>
      <b/>
      <sz val="16"/>
      <color indexed="9"/>
      <name val="Arial"/>
      <family val="2"/>
    </font>
    <font>
      <u/>
      <sz val="16"/>
      <color indexed="12"/>
      <name val="Arial"/>
      <family val="2"/>
    </font>
    <font>
      <sz val="10"/>
      <name val="Arial"/>
      <family val="2"/>
    </font>
    <font>
      <b/>
      <i/>
      <sz val="10"/>
      <name val="Arial"/>
      <family val="2"/>
    </font>
    <font>
      <b/>
      <sz val="10"/>
      <color indexed="9"/>
      <name val="Arial"/>
      <family val="2"/>
    </font>
    <font>
      <sz val="10"/>
      <color indexed="9"/>
      <name val="Arial"/>
      <family val="2"/>
    </font>
    <font>
      <sz val="10"/>
      <color indexed="8"/>
      <name val="Arial"/>
      <family val="2"/>
    </font>
    <font>
      <sz val="12"/>
      <color indexed="9"/>
      <name val="Arial"/>
      <family val="2"/>
    </font>
    <font>
      <sz val="12"/>
      <color indexed="8"/>
      <name val="Arial"/>
      <family val="2"/>
    </font>
    <font>
      <sz val="10"/>
      <name val="Arial"/>
      <family val="2"/>
    </font>
    <font>
      <i/>
      <sz val="10"/>
      <name val="Arial"/>
      <family val="2"/>
    </font>
    <font>
      <i/>
      <u/>
      <sz val="16"/>
      <color indexed="12"/>
      <name val="Arial"/>
      <family val="2"/>
    </font>
    <font>
      <b/>
      <i/>
      <sz val="10"/>
      <color indexed="9"/>
      <name val="Arial"/>
      <family val="2"/>
    </font>
    <font>
      <i/>
      <sz val="9"/>
      <color indexed="9"/>
      <name val="Arial"/>
      <family val="2"/>
    </font>
    <font>
      <b/>
      <sz val="18"/>
      <color indexed="9"/>
      <name val="Arial"/>
      <family val="2"/>
    </font>
    <font>
      <sz val="14"/>
      <color indexed="9"/>
      <name val="Arial"/>
      <family val="2"/>
    </font>
    <font>
      <sz val="10"/>
      <color indexed="8"/>
      <name val="Arial"/>
      <family val="2"/>
    </font>
    <font>
      <b/>
      <sz val="12"/>
      <name val="Arial"/>
      <family val="2"/>
    </font>
    <font>
      <sz val="8"/>
      <color indexed="81"/>
      <name val="Tahoma"/>
      <family val="2"/>
    </font>
    <font>
      <b/>
      <sz val="16"/>
      <name val="Arial"/>
      <family val="2"/>
    </font>
    <font>
      <sz val="13"/>
      <name val="Arial"/>
      <family val="2"/>
    </font>
    <font>
      <sz val="9"/>
      <color indexed="81"/>
      <name val="Tahoma"/>
      <family val="2"/>
    </font>
    <font>
      <i/>
      <sz val="9"/>
      <color indexed="81"/>
      <name val="Tahoma"/>
      <family val="2"/>
    </font>
    <font>
      <b/>
      <sz val="10"/>
      <color indexed="81"/>
      <name val="Tahoma"/>
      <family val="2"/>
    </font>
    <font>
      <b/>
      <sz val="10"/>
      <color indexed="53"/>
      <name val="Arial"/>
      <family val="2"/>
    </font>
    <font>
      <sz val="8"/>
      <color indexed="81"/>
      <name val="Tahoma"/>
      <family val="2"/>
    </font>
    <font>
      <sz val="16"/>
      <color indexed="9"/>
      <name val="Arial"/>
      <family val="2"/>
    </font>
    <font>
      <b/>
      <sz val="13"/>
      <color rgb="FFFF0000"/>
      <name val="Arial"/>
      <family val="2"/>
    </font>
    <font>
      <sz val="10"/>
      <color theme="0"/>
      <name val="Arial"/>
      <family val="2"/>
    </font>
    <font>
      <sz val="10"/>
      <color rgb="FFFF6600"/>
      <name val="Arial"/>
      <family val="2"/>
    </font>
    <font>
      <sz val="10"/>
      <color theme="0" tint="-0.14999847407452621"/>
      <name val="Arial"/>
      <family val="2"/>
    </font>
    <font>
      <sz val="16"/>
      <color theme="0"/>
      <name val="Arial"/>
      <family val="2"/>
    </font>
    <font>
      <b/>
      <sz val="13"/>
      <color theme="9"/>
      <name val="Arial"/>
      <family val="2"/>
    </font>
    <font>
      <sz val="10"/>
      <color rgb="FFFFC000"/>
      <name val="Arial"/>
      <family val="2"/>
    </font>
    <font>
      <sz val="10"/>
      <color theme="1"/>
      <name val="Arial"/>
      <family val="2"/>
    </font>
    <font>
      <u/>
      <sz val="14"/>
      <color rgb="FF0000FF"/>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theme="0"/>
        <bgColor indexed="64"/>
      </patternFill>
    </fill>
    <fill>
      <patternFill patternType="solid">
        <fgColor rgb="FFFF6600"/>
        <bgColor indexed="64"/>
      </patternFill>
    </fill>
    <fill>
      <patternFill patternType="solid">
        <fgColor rgb="FFFFCC00"/>
        <bgColor indexed="64"/>
      </patternFill>
    </fill>
    <fill>
      <patternFill patternType="solid">
        <fgColor theme="0" tint="-0.249977111117893"/>
        <bgColor indexed="64"/>
      </patternFill>
    </fill>
  </fills>
  <borders count="71">
    <border>
      <left/>
      <right/>
      <top/>
      <bottom/>
      <diagonal/>
    </border>
    <border>
      <left style="hair">
        <color indexed="64"/>
      </left>
      <right style="hair">
        <color indexed="64"/>
      </right>
      <top style="hair">
        <color indexed="64"/>
      </top>
      <bottom style="hair">
        <color indexed="64"/>
      </bottom>
      <diagonal/>
    </border>
    <border>
      <left style="hair">
        <color indexed="17"/>
      </left>
      <right style="hair">
        <color indexed="17"/>
      </right>
      <top style="hair">
        <color indexed="17"/>
      </top>
      <bottom style="hair">
        <color indexed="17"/>
      </bottom>
      <diagonal/>
    </border>
    <border>
      <left style="medium">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medium">
        <color indexed="17"/>
      </right>
      <top style="hair">
        <color indexed="17"/>
      </top>
      <bottom/>
      <diagonal/>
    </border>
    <border>
      <left style="medium">
        <color indexed="17"/>
      </left>
      <right style="hair">
        <color indexed="17"/>
      </right>
      <top style="hair">
        <color indexed="17"/>
      </top>
      <bottom style="medium">
        <color indexed="17"/>
      </bottom>
      <diagonal/>
    </border>
    <border>
      <left style="hair">
        <color indexed="17"/>
      </left>
      <right style="hair">
        <color indexed="17"/>
      </right>
      <top style="hair">
        <color indexed="17"/>
      </top>
      <bottom style="medium">
        <color indexed="17"/>
      </bottom>
      <diagonal/>
    </border>
    <border>
      <left style="hair">
        <color indexed="17"/>
      </left>
      <right style="medium">
        <color indexed="17"/>
      </right>
      <top style="hair">
        <color indexed="17"/>
      </top>
      <bottom style="medium">
        <color indexed="17"/>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17"/>
      </bottom>
      <diagonal/>
    </border>
    <border>
      <left style="hair">
        <color indexed="17"/>
      </left>
      <right style="hair">
        <color indexed="64"/>
      </right>
      <top style="hair">
        <color indexed="64"/>
      </top>
      <bottom style="hair">
        <color indexed="64"/>
      </bottom>
      <diagonal/>
    </border>
    <border>
      <left style="hair">
        <color indexed="64"/>
      </left>
      <right style="hair">
        <color indexed="17"/>
      </right>
      <top style="hair">
        <color indexed="64"/>
      </top>
      <bottom style="hair">
        <color indexed="64"/>
      </bottom>
      <diagonal/>
    </border>
    <border>
      <left style="hair">
        <color indexed="17"/>
      </left>
      <right style="hair">
        <color indexed="64"/>
      </right>
      <top style="hair">
        <color indexed="64"/>
      </top>
      <bottom style="medium">
        <color indexed="17"/>
      </bottom>
      <diagonal/>
    </border>
    <border>
      <left/>
      <right style="hair">
        <color indexed="64"/>
      </right>
      <top style="hair">
        <color indexed="64"/>
      </top>
      <bottom style="hair">
        <color indexed="64"/>
      </bottom>
      <diagonal/>
    </border>
    <border>
      <left style="hair">
        <color indexed="17"/>
      </left>
      <right style="hair">
        <color indexed="64"/>
      </right>
      <top style="hair">
        <color indexed="64"/>
      </top>
      <bottom style="hair">
        <color indexed="17"/>
      </bottom>
      <diagonal/>
    </border>
    <border>
      <left style="hair">
        <color indexed="64"/>
      </left>
      <right style="hair">
        <color indexed="17"/>
      </right>
      <top style="hair">
        <color indexed="64"/>
      </top>
      <bottom style="hair">
        <color indexed="17"/>
      </bottom>
      <diagonal/>
    </border>
    <border>
      <left/>
      <right style="hair">
        <color indexed="17"/>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17"/>
      </top>
      <bottom style="hair">
        <color indexed="17"/>
      </bottom>
      <diagonal/>
    </border>
    <border>
      <left/>
      <right/>
      <top style="hair">
        <color indexed="17"/>
      </top>
      <bottom style="hair">
        <color indexed="17"/>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rgb="FF008000"/>
      </left>
      <right/>
      <top style="medium">
        <color rgb="FF008000"/>
      </top>
      <bottom style="medium">
        <color rgb="FF008000"/>
      </bottom>
      <diagonal/>
    </border>
    <border>
      <left style="medium">
        <color rgb="FF008000"/>
      </left>
      <right style="hair">
        <color indexed="64"/>
      </right>
      <top style="medium">
        <color rgb="FF008000"/>
      </top>
      <bottom style="hair">
        <color indexed="64"/>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medium">
        <color rgb="FF008000"/>
      </left>
      <right style="hair">
        <color indexed="64"/>
      </right>
      <top style="hair">
        <color indexed="64"/>
      </top>
      <bottom style="hair">
        <color indexed="64"/>
      </bottom>
      <diagonal/>
    </border>
    <border>
      <left style="medium">
        <color rgb="FF008000"/>
      </left>
      <right style="hair">
        <color indexed="64"/>
      </right>
      <top style="hair">
        <color indexed="64"/>
      </top>
      <bottom style="medium">
        <color rgb="FF008000"/>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hair">
        <color indexed="17"/>
      </left>
      <right style="hair">
        <color indexed="17"/>
      </right>
      <top style="medium">
        <color rgb="FF008000"/>
      </top>
      <bottom style="hair">
        <color indexed="17"/>
      </bottom>
      <diagonal/>
    </border>
    <border>
      <left style="medium">
        <color rgb="FF008000"/>
      </left>
      <right style="hair">
        <color indexed="17"/>
      </right>
      <top style="medium">
        <color rgb="FF008000"/>
      </top>
      <bottom style="hair">
        <color indexed="17"/>
      </bottom>
      <diagonal/>
    </border>
    <border>
      <left style="hair">
        <color indexed="64"/>
      </left>
      <right style="hair">
        <color indexed="64"/>
      </right>
      <top style="medium">
        <color rgb="FF008000"/>
      </top>
      <bottom style="hair">
        <color indexed="64"/>
      </bottom>
      <diagonal/>
    </border>
    <border>
      <left style="hair">
        <color indexed="64"/>
      </left>
      <right style="medium">
        <color rgb="FF008000"/>
      </right>
      <top style="medium">
        <color rgb="FF008000"/>
      </top>
      <bottom style="hair">
        <color indexed="64"/>
      </bottom>
      <diagonal/>
    </border>
    <border>
      <left style="medium">
        <color rgb="FF008000"/>
      </left>
      <right style="hair">
        <color indexed="17"/>
      </right>
      <top style="hair">
        <color indexed="17"/>
      </top>
      <bottom style="hair">
        <color indexed="17"/>
      </bottom>
      <diagonal/>
    </border>
    <border>
      <left style="hair">
        <color indexed="64"/>
      </left>
      <right style="medium">
        <color rgb="FF008000"/>
      </right>
      <top style="hair">
        <color indexed="64"/>
      </top>
      <bottom style="hair">
        <color indexed="64"/>
      </bottom>
      <diagonal/>
    </border>
    <border>
      <left style="hair">
        <color indexed="64"/>
      </left>
      <right style="medium">
        <color rgb="FF008000"/>
      </right>
      <top style="hair">
        <color indexed="64"/>
      </top>
      <bottom/>
      <diagonal/>
    </border>
    <border>
      <left style="hair">
        <color indexed="64"/>
      </left>
      <right style="hair">
        <color indexed="64"/>
      </right>
      <top style="hair">
        <color indexed="64"/>
      </top>
      <bottom style="medium">
        <color rgb="FF008000"/>
      </bottom>
      <diagonal/>
    </border>
    <border>
      <left style="hair">
        <color indexed="64"/>
      </left>
      <right style="medium">
        <color rgb="FF008000"/>
      </right>
      <top style="hair">
        <color indexed="64"/>
      </top>
      <bottom style="medium">
        <color rgb="FF008000"/>
      </bottom>
      <diagonal/>
    </border>
    <border>
      <left style="medium">
        <color rgb="FF008000"/>
      </left>
      <right style="hair">
        <color indexed="64"/>
      </right>
      <top style="hair">
        <color indexed="64"/>
      </top>
      <bottom/>
      <diagonal/>
    </border>
    <border>
      <left style="dotted">
        <color indexed="64"/>
      </left>
      <right style="dotted">
        <color indexed="64"/>
      </right>
      <top style="medium">
        <color rgb="FF008000"/>
      </top>
      <bottom style="medium">
        <color rgb="FF008000"/>
      </bottom>
      <diagonal/>
    </border>
    <border>
      <left style="hair">
        <color indexed="17"/>
      </left>
      <right style="hair">
        <color indexed="64"/>
      </right>
      <top style="medium">
        <color rgb="FF008000"/>
      </top>
      <bottom style="hair">
        <color indexed="64"/>
      </bottom>
      <diagonal/>
    </border>
    <border>
      <left/>
      <right style="hair">
        <color indexed="64"/>
      </right>
      <top style="medium">
        <color rgb="FF008000"/>
      </top>
      <bottom style="hair">
        <color indexed="64"/>
      </bottom>
      <diagonal/>
    </border>
    <border>
      <left/>
      <right style="dotted">
        <color indexed="64"/>
      </right>
      <top style="medium">
        <color rgb="FF008000"/>
      </top>
      <bottom style="medium">
        <color rgb="FF008000"/>
      </bottom>
      <diagonal/>
    </border>
    <border>
      <left style="dotted">
        <color indexed="64"/>
      </left>
      <right style="medium">
        <color rgb="FF008000"/>
      </right>
      <top style="medium">
        <color rgb="FF008000"/>
      </top>
      <bottom style="medium">
        <color rgb="FF008000"/>
      </bottom>
      <diagonal/>
    </border>
    <border>
      <left style="thick">
        <color theme="0"/>
      </left>
      <right/>
      <top/>
      <bottom/>
      <diagonal/>
    </border>
    <border>
      <left style="hair">
        <color indexed="17"/>
      </left>
      <right style="hair">
        <color indexed="17"/>
      </right>
      <top style="medium">
        <color rgb="FF008000"/>
      </top>
      <bottom/>
      <diagonal/>
    </border>
    <border>
      <left/>
      <right/>
      <top style="medium">
        <color rgb="FF008000"/>
      </top>
      <bottom style="hair">
        <color indexed="64"/>
      </bottom>
      <diagonal/>
    </border>
    <border>
      <left style="hair">
        <color indexed="64"/>
      </left>
      <right/>
      <top style="medium">
        <color rgb="FF008000"/>
      </top>
      <bottom style="hair">
        <color indexed="64"/>
      </bottom>
      <diagonal/>
    </border>
    <border>
      <left/>
      <right style="medium">
        <color rgb="FF008000"/>
      </right>
      <top style="medium">
        <color rgb="FF008000"/>
      </top>
      <bottom style="hair">
        <color indexed="64"/>
      </bottom>
      <diagonal/>
    </border>
    <border>
      <left style="medium">
        <color rgb="FF008000"/>
      </left>
      <right/>
      <top style="hair">
        <color indexed="64"/>
      </top>
      <bottom style="hair">
        <color indexed="64"/>
      </bottom>
      <diagonal/>
    </border>
    <border>
      <left/>
      <right style="medium">
        <color rgb="FF008000"/>
      </right>
      <top style="hair">
        <color indexed="64"/>
      </top>
      <bottom style="hair">
        <color indexed="64"/>
      </bottom>
      <diagonal/>
    </border>
    <border>
      <left style="medium">
        <color rgb="FF008000"/>
      </left>
      <right/>
      <top style="hair">
        <color indexed="64"/>
      </top>
      <bottom style="medium">
        <color rgb="FF008000"/>
      </bottom>
      <diagonal/>
    </border>
    <border>
      <left/>
      <right style="medium">
        <color rgb="FF008000"/>
      </right>
      <top style="hair">
        <color indexed="64"/>
      </top>
      <bottom style="medium">
        <color rgb="FF008000"/>
      </bottom>
      <diagonal/>
    </border>
    <border>
      <left style="hair">
        <color indexed="64"/>
      </left>
      <right/>
      <top style="medium">
        <color rgb="FF008000"/>
      </top>
      <bottom style="hair">
        <color indexed="17"/>
      </bottom>
      <diagonal/>
    </border>
    <border>
      <left/>
      <right/>
      <top style="medium">
        <color rgb="FF008000"/>
      </top>
      <bottom style="hair">
        <color indexed="17"/>
      </bottom>
      <diagonal/>
    </border>
    <border>
      <left/>
      <right style="medium">
        <color rgb="FF008000"/>
      </right>
      <top style="medium">
        <color rgb="FF008000"/>
      </top>
      <bottom style="hair">
        <color indexed="17"/>
      </bottom>
      <diagonal/>
    </border>
    <border>
      <left style="medium">
        <color rgb="FF008000"/>
      </left>
      <right/>
      <top style="medium">
        <color rgb="FF008000"/>
      </top>
      <bottom style="hair">
        <color indexed="64"/>
      </bottom>
      <diagonal/>
    </border>
    <border>
      <left/>
      <right style="medium">
        <color indexed="17"/>
      </right>
      <top style="medium">
        <color rgb="FF008000"/>
      </top>
      <bottom style="medium">
        <color rgb="FF008000"/>
      </bottom>
      <diagonal/>
    </border>
    <border>
      <left style="hair">
        <color indexed="64"/>
      </left>
      <right/>
      <top style="hair">
        <color indexed="17"/>
      </top>
      <bottom style="medium">
        <color rgb="FF008000"/>
      </bottom>
      <diagonal/>
    </border>
    <border>
      <left/>
      <right/>
      <top style="hair">
        <color indexed="17"/>
      </top>
      <bottom style="medium">
        <color rgb="FF008000"/>
      </bottom>
      <diagonal/>
    </border>
    <border>
      <left/>
      <right style="medium">
        <color rgb="FF008000"/>
      </right>
      <top style="hair">
        <color indexed="17"/>
      </top>
      <bottom style="medium">
        <color rgb="FF008000"/>
      </bottom>
      <diagonal/>
    </border>
    <border>
      <left/>
      <right style="medium">
        <color rgb="FF008000"/>
      </right>
      <top style="hair">
        <color indexed="17"/>
      </top>
      <bottom style="hair">
        <color indexed="17"/>
      </bottom>
      <diagonal/>
    </border>
    <border>
      <left style="hair">
        <color indexed="64"/>
      </left>
      <right/>
      <top style="hair">
        <color indexed="64"/>
      </top>
      <bottom style="medium">
        <color rgb="FF008000"/>
      </bottom>
      <diagonal/>
    </border>
    <border>
      <left/>
      <right/>
      <top style="hair">
        <color indexed="64"/>
      </top>
      <bottom style="medium">
        <color rgb="FF008000"/>
      </bottom>
      <diagonal/>
    </border>
  </borders>
  <cellStyleXfs count="5">
    <xf numFmtId="0" fontId="0"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xf numFmtId="9" fontId="13" fillId="0" borderId="0" applyFont="0" applyFill="0" applyBorder="0" applyAlignment="0" applyProtection="0"/>
    <xf numFmtId="0" fontId="13" fillId="0" borderId="0"/>
  </cellStyleXfs>
  <cellXfs count="404">
    <xf numFmtId="0" fontId="0" fillId="0" borderId="0" xfId="0"/>
    <xf numFmtId="0" fontId="8" fillId="2" borderId="0" xfId="0" applyFont="1" applyFill="1"/>
    <xf numFmtId="0" fontId="3" fillId="3" borderId="0" xfId="0" applyFont="1" applyFill="1"/>
    <xf numFmtId="0" fontId="3" fillId="0" borderId="0" xfId="0" applyFont="1" applyFill="1"/>
    <xf numFmtId="0" fontId="8" fillId="0" borderId="0" xfId="0" applyFont="1" applyFill="1"/>
    <xf numFmtId="0" fontId="0" fillId="0" borderId="0" xfId="0" applyFill="1"/>
    <xf numFmtId="0" fontId="0" fillId="0" borderId="0" xfId="0" applyAlignment="1">
      <alignment wrapText="1"/>
    </xf>
    <xf numFmtId="0" fontId="11" fillId="0" borderId="0" xfId="0" applyFont="1" applyFill="1" applyBorder="1"/>
    <xf numFmtId="0" fontId="11" fillId="2" borderId="0" xfId="0" applyFont="1" applyFill="1" applyBorder="1"/>
    <xf numFmtId="0" fontId="14" fillId="0" borderId="0" xfId="0" applyFont="1" applyFill="1"/>
    <xf numFmtId="0" fontId="14" fillId="0" borderId="0" xfId="0" applyFont="1"/>
    <xf numFmtId="49" fontId="0" fillId="0" borderId="0" xfId="0" applyNumberFormat="1" applyFill="1"/>
    <xf numFmtId="49" fontId="0" fillId="0" borderId="0" xfId="0" applyNumberFormat="1"/>
    <xf numFmtId="14" fontId="0" fillId="0" borderId="0" xfId="0" applyNumberFormat="1"/>
    <xf numFmtId="1" fontId="0" fillId="0" borderId="0" xfId="0" applyNumberFormat="1" applyFill="1"/>
    <xf numFmtId="49" fontId="0" fillId="4" borderId="0" xfId="0" applyNumberFormat="1" applyFill="1" applyBorder="1"/>
    <xf numFmtId="0" fontId="0" fillId="4" borderId="0" xfId="0" applyFill="1"/>
    <xf numFmtId="0" fontId="16" fillId="0" borderId="0" xfId="0" applyFont="1" applyFill="1" applyBorder="1" applyAlignment="1">
      <alignment vertical="top"/>
    </xf>
    <xf numFmtId="0" fontId="16" fillId="0" borderId="0" xfId="0" applyFont="1" applyBorder="1" applyAlignment="1">
      <alignment vertical="top"/>
    </xf>
    <xf numFmtId="0" fontId="0" fillId="4" borderId="0" xfId="0" applyFill="1" applyBorder="1"/>
    <xf numFmtId="0" fontId="3" fillId="0" borderId="0" xfId="0" applyFont="1" applyFill="1" applyBorder="1"/>
    <xf numFmtId="0" fontId="3" fillId="3" borderId="0" xfId="0" applyFont="1" applyFill="1" applyBorder="1"/>
    <xf numFmtId="49" fontId="0" fillId="4" borderId="0" xfId="0" applyNumberFormat="1" applyFill="1"/>
    <xf numFmtId="0" fontId="0" fillId="4" borderId="0" xfId="0" applyFont="1" applyFill="1" applyBorder="1" applyAlignment="1"/>
    <xf numFmtId="0" fontId="0" fillId="4" borderId="0" xfId="0" applyFill="1" applyAlignment="1">
      <alignment wrapText="1"/>
    </xf>
    <xf numFmtId="1" fontId="0" fillId="4" borderId="0" xfId="0" applyNumberFormat="1" applyFill="1"/>
    <xf numFmtId="1" fontId="0" fillId="4" borderId="0" xfId="0" applyNumberFormat="1" applyFill="1" applyBorder="1"/>
    <xf numFmtId="0" fontId="8" fillId="4" borderId="0" xfId="0" applyFont="1" applyFill="1"/>
    <xf numFmtId="0" fontId="11" fillId="4" borderId="0" xfId="0" applyFont="1" applyFill="1" applyBorder="1"/>
    <xf numFmtId="0" fontId="3" fillId="4" borderId="0" xfId="0" applyFont="1" applyFill="1" applyBorder="1"/>
    <xf numFmtId="0" fontId="3" fillId="4" borderId="0" xfId="0" applyFont="1" applyFill="1"/>
    <xf numFmtId="0" fontId="16" fillId="4" borderId="0" xfId="0" applyFont="1" applyFill="1" applyBorder="1" applyAlignment="1">
      <alignment vertical="top"/>
    </xf>
    <xf numFmtId="0" fontId="14" fillId="4" borderId="0" xfId="0" applyFont="1" applyFill="1"/>
    <xf numFmtId="49" fontId="0" fillId="4" borderId="0" xfId="0" applyNumberFormat="1" applyFill="1" applyBorder="1" applyAlignment="1">
      <alignment horizontal="left"/>
    </xf>
    <xf numFmtId="9" fontId="0" fillId="4" borderId="0" xfId="0" applyNumberFormat="1" applyFill="1" applyBorder="1"/>
    <xf numFmtId="9" fontId="0" fillId="0" borderId="0" xfId="2" applyFont="1"/>
    <xf numFmtId="0" fontId="0" fillId="4" borderId="0" xfId="0" applyFill="1" applyBorder="1" applyAlignment="1">
      <alignment wrapText="1"/>
    </xf>
    <xf numFmtId="0" fontId="7" fillId="4" borderId="0" xfId="0" applyFont="1" applyFill="1" applyBorder="1"/>
    <xf numFmtId="14" fontId="0" fillId="4" borderId="0" xfId="0" applyNumberFormat="1" applyFill="1" applyBorder="1" applyAlignment="1">
      <alignment wrapText="1"/>
    </xf>
    <xf numFmtId="14" fontId="0" fillId="4" borderId="0" xfId="0" applyNumberFormat="1" applyFill="1" applyBorder="1"/>
    <xf numFmtId="0" fontId="1" fillId="4" borderId="0" xfId="0" applyFont="1" applyFill="1" applyBorder="1" applyAlignment="1">
      <alignment wrapText="1"/>
    </xf>
    <xf numFmtId="49" fontId="0" fillId="0" borderId="0" xfId="0" applyNumberFormat="1" applyBorder="1"/>
    <xf numFmtId="0" fontId="0" fillId="4" borderId="1" xfId="0" applyFill="1" applyBorder="1" applyAlignment="1">
      <alignment wrapText="1"/>
    </xf>
    <xf numFmtId="1" fontId="0" fillId="4" borderId="0" xfId="0" applyNumberFormat="1" applyFill="1" applyBorder="1" applyAlignment="1">
      <alignment horizontal="left"/>
    </xf>
    <xf numFmtId="0" fontId="0" fillId="4" borderId="0" xfId="0" applyFont="1" applyFill="1"/>
    <xf numFmtId="0" fontId="0" fillId="0" borderId="0" xfId="0" applyFont="1"/>
    <xf numFmtId="0" fontId="0" fillId="0" borderId="0" xfId="0" applyFont="1" applyFill="1"/>
    <xf numFmtId="0" fontId="10" fillId="4" borderId="0" xfId="0" applyFont="1" applyFill="1"/>
    <xf numFmtId="0" fontId="10" fillId="0" borderId="0" xfId="0" applyFont="1"/>
    <xf numFmtId="0" fontId="10" fillId="0" borderId="0" xfId="0" applyFont="1" applyFill="1"/>
    <xf numFmtId="14" fontId="0" fillId="5" borderId="1" xfId="0" applyNumberFormat="1" applyFill="1" applyBorder="1" applyAlignment="1">
      <alignment wrapText="1"/>
    </xf>
    <xf numFmtId="0" fontId="12" fillId="6" borderId="0" xfId="1" applyFont="1" applyFill="1" applyBorder="1" applyAlignment="1" applyProtection="1"/>
    <xf numFmtId="14" fontId="21" fillId="4" borderId="0" xfId="0" applyNumberFormat="1" applyFont="1" applyFill="1"/>
    <xf numFmtId="0" fontId="22" fillId="6" borderId="0" xfId="1" applyFont="1" applyFill="1" applyBorder="1" applyAlignment="1" applyProtection="1"/>
    <xf numFmtId="0" fontId="21" fillId="4" borderId="0" xfId="0" applyFont="1" applyFill="1" applyBorder="1" applyAlignment="1"/>
    <xf numFmtId="14" fontId="21" fillId="4" borderId="0" xfId="0" applyNumberFormat="1" applyFont="1" applyFill="1" applyBorder="1" applyAlignment="1">
      <alignment wrapText="1"/>
    </xf>
    <xf numFmtId="0" fontId="21" fillId="4" borderId="0" xfId="0" applyFont="1" applyFill="1" applyBorder="1" applyAlignment="1">
      <alignment wrapText="1"/>
    </xf>
    <xf numFmtId="0" fontId="0" fillId="5" borderId="0" xfId="0" applyFont="1" applyFill="1" applyBorder="1" applyAlignment="1"/>
    <xf numFmtId="0" fontId="0" fillId="5" borderId="0" xfId="0" applyFill="1" applyBorder="1" applyAlignment="1"/>
    <xf numFmtId="49" fontId="0" fillId="4" borderId="1" xfId="0" applyNumberFormat="1" applyFill="1" applyBorder="1" applyAlignment="1">
      <alignment horizontal="right"/>
    </xf>
    <xf numFmtId="0" fontId="0" fillId="4" borderId="1" xfId="0" applyFill="1" applyBorder="1" applyAlignment="1">
      <alignment horizontal="right"/>
    </xf>
    <xf numFmtId="0" fontId="0" fillId="4" borderId="1" xfId="0" applyNumberFormat="1" applyFill="1" applyBorder="1" applyAlignment="1">
      <alignment horizontal="right"/>
    </xf>
    <xf numFmtId="0" fontId="20" fillId="4" borderId="1" xfId="0" applyNumberFormat="1" applyFont="1" applyFill="1" applyBorder="1" applyAlignment="1">
      <alignment horizontal="right"/>
    </xf>
    <xf numFmtId="0" fontId="15" fillId="6" borderId="22" xfId="0" applyFont="1" applyFill="1" applyBorder="1" applyAlignment="1">
      <alignment vertical="top" wrapText="1"/>
    </xf>
    <xf numFmtId="0" fontId="16" fillId="6" borderId="23" xfId="0" applyFont="1" applyFill="1" applyBorder="1" applyAlignment="1">
      <alignment vertical="top"/>
    </xf>
    <xf numFmtId="49" fontId="3" fillId="6" borderId="24" xfId="0" applyNumberFormat="1" applyFont="1" applyFill="1" applyBorder="1" applyAlignment="1">
      <alignment vertical="top"/>
    </xf>
    <xf numFmtId="0" fontId="3" fillId="6" borderId="22" xfId="0" applyFont="1" applyFill="1" applyBorder="1" applyAlignment="1">
      <alignment vertical="top" wrapText="1"/>
    </xf>
    <xf numFmtId="0" fontId="0" fillId="4" borderId="0" xfId="0" applyFont="1" applyFill="1" applyBorder="1" applyAlignment="1">
      <alignment vertical="top"/>
    </xf>
    <xf numFmtId="0" fontId="30" fillId="4" borderId="0" xfId="0" applyFont="1" applyFill="1" applyBorder="1"/>
    <xf numFmtId="0" fontId="0" fillId="7" borderId="0" xfId="0" applyFill="1"/>
    <xf numFmtId="0" fontId="0" fillId="7" borderId="0" xfId="0" applyFont="1" applyFill="1"/>
    <xf numFmtId="0" fontId="16" fillId="7" borderId="0" xfId="0" applyFont="1" applyFill="1" applyBorder="1" applyAlignment="1">
      <alignment vertical="top"/>
    </xf>
    <xf numFmtId="0" fontId="14" fillId="7" borderId="0" xfId="0" applyFont="1" applyFill="1"/>
    <xf numFmtId="0" fontId="9" fillId="7" borderId="0" xfId="0" applyFont="1" applyFill="1" applyBorder="1" applyAlignment="1" applyProtection="1">
      <protection locked="0"/>
    </xf>
    <xf numFmtId="0" fontId="0" fillId="7" borderId="0" xfId="0" applyFill="1" applyBorder="1" applyAlignment="1"/>
    <xf numFmtId="0" fontId="21" fillId="7" borderId="0" xfId="0" applyFont="1" applyFill="1" applyBorder="1" applyAlignment="1"/>
    <xf numFmtId="0" fontId="0" fillId="4" borderId="0" xfId="0" applyNumberFormat="1" applyFill="1" applyBorder="1"/>
    <xf numFmtId="1" fontId="0" fillId="8" borderId="1" xfId="0" applyNumberFormat="1" applyFill="1" applyBorder="1" applyProtection="1">
      <protection locked="0"/>
    </xf>
    <xf numFmtId="0" fontId="0" fillId="4" borderId="1" xfId="0" applyFill="1" applyBorder="1" applyAlignment="1" applyProtection="1">
      <alignment wrapText="1"/>
      <protection locked="0"/>
    </xf>
    <xf numFmtId="0" fontId="0" fillId="7" borderId="0" xfId="0" applyFill="1" applyProtection="1"/>
    <xf numFmtId="49" fontId="38" fillId="4" borderId="0" xfId="0" applyNumberFormat="1" applyFont="1" applyFill="1" applyAlignment="1" applyProtection="1">
      <alignment vertical="top"/>
    </xf>
    <xf numFmtId="0" fontId="0" fillId="4" borderId="0" xfId="0" applyFill="1" applyAlignment="1" applyProtection="1">
      <alignment wrapText="1"/>
    </xf>
    <xf numFmtId="14" fontId="21" fillId="4" borderId="0" xfId="0" applyNumberFormat="1" applyFont="1" applyFill="1" applyProtection="1"/>
    <xf numFmtId="0" fontId="8" fillId="7" borderId="0" xfId="0" applyFont="1" applyFill="1" applyProtection="1"/>
    <xf numFmtId="0" fontId="11" fillId="7" borderId="0" xfId="0" applyFont="1" applyFill="1" applyBorder="1" applyProtection="1"/>
    <xf numFmtId="1" fontId="11" fillId="6" borderId="0" xfId="0" applyNumberFormat="1" applyFont="1" applyFill="1" applyBorder="1" applyProtection="1"/>
    <xf numFmtId="0" fontId="3" fillId="7" borderId="0" xfId="0" applyFont="1" applyFill="1" applyBorder="1" applyProtection="1"/>
    <xf numFmtId="0" fontId="0" fillId="6" borderId="0" xfId="0" applyFont="1" applyFill="1" applyBorder="1" applyAlignment="1" applyProtection="1"/>
    <xf numFmtId="0" fontId="21" fillId="6" borderId="0" xfId="0" applyFont="1" applyFill="1" applyBorder="1" applyAlignment="1" applyProtection="1"/>
    <xf numFmtId="1" fontId="3" fillId="6" borderId="0" xfId="0" applyNumberFormat="1" applyFont="1" applyFill="1" applyBorder="1" applyProtection="1"/>
    <xf numFmtId="0" fontId="3" fillId="7" borderId="0" xfId="0" applyFont="1" applyFill="1" applyProtection="1"/>
    <xf numFmtId="0" fontId="3" fillId="4" borderId="0" xfId="0" applyFont="1" applyFill="1" applyAlignment="1" applyProtection="1"/>
    <xf numFmtId="0" fontId="0" fillId="4" borderId="0" xfId="0" applyFill="1" applyAlignment="1" applyProtection="1"/>
    <xf numFmtId="0" fontId="21" fillId="4" borderId="0" xfId="0" applyFont="1" applyFill="1" applyAlignment="1" applyProtection="1"/>
    <xf numFmtId="1" fontId="3" fillId="4" borderId="0" xfId="0" applyNumberFormat="1" applyFont="1" applyFill="1" applyProtection="1"/>
    <xf numFmtId="49" fontId="3" fillId="4" borderId="0" xfId="0" applyNumberFormat="1" applyFont="1" applyFill="1" applyProtection="1"/>
    <xf numFmtId="0" fontId="10" fillId="7" borderId="0" xfId="0" applyFont="1" applyFill="1" applyProtection="1"/>
    <xf numFmtId="0" fontId="8" fillId="0" borderId="0" xfId="0" applyFont="1" applyFill="1" applyBorder="1"/>
    <xf numFmtId="49" fontId="0" fillId="0" borderId="25" xfId="0" applyNumberFormat="1" applyBorder="1" applyProtection="1">
      <protection locked="0"/>
    </xf>
    <xf numFmtId="0" fontId="0" fillId="4" borderId="1" xfId="0" applyFont="1" applyFill="1" applyBorder="1" applyAlignment="1" applyProtection="1">
      <alignment wrapText="1"/>
      <protection locked="0"/>
    </xf>
    <xf numFmtId="49" fontId="3" fillId="6" borderId="26" xfId="0" applyNumberFormat="1" applyFont="1" applyFill="1" applyBorder="1" applyAlignment="1">
      <alignment vertical="top"/>
    </xf>
    <xf numFmtId="0" fontId="3" fillId="6" borderId="27" xfId="0" applyFont="1" applyFill="1" applyBorder="1" applyAlignment="1">
      <alignment vertical="top" wrapText="1"/>
    </xf>
    <xf numFmtId="0" fontId="15" fillId="6" borderId="27" xfId="0" applyFont="1" applyFill="1" applyBorder="1" applyAlignment="1">
      <alignment vertical="top" wrapText="1"/>
    </xf>
    <xf numFmtId="0" fontId="23" fillId="6" borderId="27" xfId="0" applyFont="1" applyFill="1" applyBorder="1" applyAlignment="1">
      <alignment vertical="top" wrapText="1"/>
    </xf>
    <xf numFmtId="49" fontId="15" fillId="6" borderId="27" xfId="0" applyNumberFormat="1" applyFont="1" applyFill="1" applyBorder="1" applyAlignment="1">
      <alignment vertical="top" wrapText="1"/>
    </xf>
    <xf numFmtId="0" fontId="16" fillId="6" borderId="27" xfId="0" applyFont="1" applyFill="1" applyBorder="1" applyAlignment="1">
      <alignment vertical="top"/>
    </xf>
    <xf numFmtId="0" fontId="16" fillId="6" borderId="28" xfId="0" applyFont="1" applyFill="1" applyBorder="1" applyAlignment="1">
      <alignment vertical="top"/>
    </xf>
    <xf numFmtId="49" fontId="0" fillId="0" borderId="29" xfId="0" applyNumberFormat="1" applyBorder="1" applyProtection="1">
      <protection locked="0"/>
    </xf>
    <xf numFmtId="49" fontId="0" fillId="0" borderId="30" xfId="0" applyNumberFormat="1" applyBorder="1" applyProtection="1">
      <protection locked="0"/>
    </xf>
    <xf numFmtId="49" fontId="11" fillId="6" borderId="31" xfId="0" applyNumberFormat="1" applyFont="1" applyFill="1" applyBorder="1" applyProtection="1"/>
    <xf numFmtId="1" fontId="11" fillId="6" borderId="32" xfId="0" applyNumberFormat="1" applyFont="1" applyFill="1" applyBorder="1" applyProtection="1"/>
    <xf numFmtId="1" fontId="3" fillId="6" borderId="32" xfId="0" applyNumberFormat="1" applyFont="1" applyFill="1" applyBorder="1" applyProtection="1"/>
    <xf numFmtId="49" fontId="3" fillId="6" borderId="33" xfId="0" applyNumberFormat="1" applyFont="1" applyFill="1" applyBorder="1" applyProtection="1"/>
    <xf numFmtId="0" fontId="3" fillId="6" borderId="34" xfId="0" applyFont="1" applyFill="1" applyBorder="1" applyAlignment="1" applyProtection="1">
      <alignment wrapText="1"/>
    </xf>
    <xf numFmtId="0" fontId="0" fillId="6" borderId="34" xfId="0" applyFont="1" applyFill="1" applyBorder="1" applyAlignment="1" applyProtection="1"/>
    <xf numFmtId="0" fontId="21" fillId="6" borderId="34" xfId="0" applyFont="1" applyFill="1" applyBorder="1" applyAlignment="1" applyProtection="1"/>
    <xf numFmtId="1" fontId="3" fillId="6" borderId="34" xfId="0" applyNumberFormat="1" applyFont="1" applyFill="1" applyBorder="1" applyProtection="1"/>
    <xf numFmtId="1" fontId="3" fillId="6" borderId="35" xfId="0" applyNumberFormat="1" applyFont="1" applyFill="1" applyBorder="1" applyProtection="1"/>
    <xf numFmtId="0" fontId="18" fillId="6" borderId="27" xfId="0" applyFont="1" applyFill="1" applyBorder="1" applyAlignment="1" applyProtection="1"/>
    <xf numFmtId="0" fontId="0" fillId="5" borderId="31" xfId="0" applyFont="1" applyFill="1" applyBorder="1" applyAlignment="1"/>
    <xf numFmtId="0" fontId="0" fillId="5" borderId="31" xfId="0" applyFill="1" applyBorder="1" applyAlignment="1"/>
    <xf numFmtId="0" fontId="16" fillId="6" borderId="24" xfId="0" applyFont="1" applyFill="1" applyBorder="1" applyAlignment="1"/>
    <xf numFmtId="0" fontId="16" fillId="6" borderId="22" xfId="0" applyFont="1" applyFill="1" applyBorder="1" applyAlignment="1"/>
    <xf numFmtId="0" fontId="16" fillId="6" borderId="23" xfId="0" applyFont="1" applyFill="1" applyBorder="1" applyAlignment="1"/>
    <xf numFmtId="1" fontId="3" fillId="6" borderId="22" xfId="0" applyNumberFormat="1" applyFont="1" applyFill="1" applyBorder="1" applyAlignment="1">
      <alignment vertical="top" wrapText="1"/>
    </xf>
    <xf numFmtId="0" fontId="0" fillId="4" borderId="36" xfId="0" applyFill="1" applyBorder="1" applyAlignment="1" applyProtection="1">
      <alignment wrapText="1"/>
      <protection locked="0"/>
    </xf>
    <xf numFmtId="0" fontId="0" fillId="4" borderId="2" xfId="0" applyFill="1" applyBorder="1" applyAlignment="1" applyProtection="1">
      <alignment wrapText="1"/>
      <protection locked="0"/>
    </xf>
    <xf numFmtId="1" fontId="0" fillId="8" borderId="2" xfId="0" applyNumberFormat="1" applyFill="1" applyBorder="1" applyProtection="1">
      <protection locked="0"/>
    </xf>
    <xf numFmtId="49" fontId="0" fillId="4" borderId="3" xfId="0" applyNumberFormat="1" applyFill="1" applyBorder="1"/>
    <xf numFmtId="0" fontId="13" fillId="4" borderId="4" xfId="1" applyFont="1" applyFill="1" applyBorder="1" applyAlignment="1" applyProtection="1">
      <alignment wrapText="1"/>
    </xf>
    <xf numFmtId="0" fontId="0" fillId="4" borderId="4" xfId="0" applyFill="1" applyBorder="1" applyAlignment="1">
      <alignment wrapText="1"/>
    </xf>
    <xf numFmtId="0" fontId="0" fillId="4" borderId="4" xfId="0" applyFill="1" applyBorder="1" applyAlignment="1" applyProtection="1">
      <alignment wrapText="1"/>
      <protection locked="0"/>
    </xf>
    <xf numFmtId="1" fontId="0" fillId="8" borderId="4" xfId="0" applyNumberFormat="1" applyFill="1" applyBorder="1" applyProtection="1">
      <protection locked="0"/>
    </xf>
    <xf numFmtId="49" fontId="0" fillId="4" borderId="4" xfId="0" applyNumberFormat="1" applyFill="1" applyBorder="1" applyAlignment="1">
      <alignment horizontal="right"/>
    </xf>
    <xf numFmtId="0" fontId="0" fillId="4" borderId="4" xfId="0" applyFill="1" applyBorder="1" applyAlignment="1">
      <alignment horizontal="right"/>
    </xf>
    <xf numFmtId="0" fontId="0" fillId="4" borderId="5" xfId="0" applyFill="1" applyBorder="1" applyAlignment="1">
      <alignment horizontal="right"/>
    </xf>
    <xf numFmtId="14" fontId="0" fillId="5" borderId="4" xfId="0" applyNumberFormat="1" applyFill="1" applyBorder="1" applyAlignment="1">
      <alignment wrapText="1"/>
    </xf>
    <xf numFmtId="49" fontId="14" fillId="4" borderId="6" xfId="0" applyNumberFormat="1" applyFont="1" applyFill="1" applyBorder="1"/>
    <xf numFmtId="0" fontId="14" fillId="4" borderId="7" xfId="0" applyFont="1" applyFill="1" applyBorder="1" applyAlignment="1">
      <alignment wrapText="1"/>
    </xf>
    <xf numFmtId="1" fontId="0" fillId="8" borderId="7" xfId="0" applyNumberFormat="1" applyFill="1" applyBorder="1" applyProtection="1">
      <protection locked="0"/>
    </xf>
    <xf numFmtId="49" fontId="14" fillId="4" borderId="7" xfId="0" applyNumberFormat="1" applyFont="1" applyFill="1" applyBorder="1" applyAlignment="1">
      <alignment horizontal="right"/>
    </xf>
    <xf numFmtId="0" fontId="14" fillId="4" borderId="7" xfId="0" applyFont="1" applyFill="1" applyBorder="1" applyAlignment="1">
      <alignment horizontal="right"/>
    </xf>
    <xf numFmtId="0" fontId="7" fillId="4" borderId="8" xfId="0" applyFont="1" applyFill="1" applyBorder="1" applyAlignment="1">
      <alignment horizontal="right"/>
    </xf>
    <xf numFmtId="49" fontId="0" fillId="4" borderId="37" xfId="0" applyNumberFormat="1" applyFill="1" applyBorder="1"/>
    <xf numFmtId="1" fontId="0" fillId="8" borderId="38" xfId="0" applyNumberFormat="1" applyFill="1" applyBorder="1" applyProtection="1">
      <protection locked="0"/>
    </xf>
    <xf numFmtId="0" fontId="0" fillId="4" borderId="38" xfId="0" applyFill="1" applyBorder="1" applyAlignment="1">
      <alignment horizontal="right"/>
    </xf>
    <xf numFmtId="0" fontId="0" fillId="4" borderId="39" xfId="0" applyFill="1" applyBorder="1" applyAlignment="1">
      <alignment horizontal="right"/>
    </xf>
    <xf numFmtId="49" fontId="0" fillId="4" borderId="40" xfId="0" applyNumberFormat="1" applyFill="1" applyBorder="1"/>
    <xf numFmtId="0" fontId="0" fillId="4" borderId="41" xfId="0" applyFill="1" applyBorder="1" applyAlignment="1">
      <alignment horizontal="right"/>
    </xf>
    <xf numFmtId="0" fontId="0" fillId="4" borderId="9" xfId="0" applyFill="1" applyBorder="1" applyAlignment="1" applyProtection="1">
      <alignment wrapText="1"/>
      <protection locked="0"/>
    </xf>
    <xf numFmtId="1" fontId="0" fillId="8" borderId="9" xfId="0" applyNumberFormat="1" applyFill="1" applyBorder="1" applyProtection="1">
      <protection locked="0"/>
    </xf>
    <xf numFmtId="49" fontId="0" fillId="4" borderId="9" xfId="0" applyNumberFormat="1" applyFill="1" applyBorder="1" applyAlignment="1">
      <alignment horizontal="right"/>
    </xf>
    <xf numFmtId="0" fontId="0" fillId="4" borderId="9" xfId="0" applyFill="1" applyBorder="1" applyAlignment="1">
      <alignment horizontal="right"/>
    </xf>
    <xf numFmtId="0" fontId="0" fillId="4" borderId="42" xfId="0" applyFill="1" applyBorder="1" applyAlignment="1">
      <alignment horizontal="right"/>
    </xf>
    <xf numFmtId="0" fontId="14" fillId="4" borderId="43" xfId="0" applyFont="1" applyFill="1" applyBorder="1" applyAlignment="1" applyProtection="1">
      <alignment wrapText="1"/>
    </xf>
    <xf numFmtId="1" fontId="14" fillId="8" borderId="43" xfId="0" applyNumberFormat="1" applyFont="1" applyFill="1" applyBorder="1" applyProtection="1"/>
    <xf numFmtId="49" fontId="14" fillId="4" borderId="43" xfId="0" applyNumberFormat="1" applyFont="1" applyFill="1" applyBorder="1" applyAlignment="1">
      <alignment horizontal="right"/>
    </xf>
    <xf numFmtId="0" fontId="14" fillId="4" borderId="43" xfId="0" applyFont="1" applyFill="1" applyBorder="1" applyAlignment="1">
      <alignment horizontal="right"/>
    </xf>
    <xf numFmtId="0" fontId="14" fillId="4" borderId="44" xfId="0" applyFont="1" applyFill="1" applyBorder="1" applyAlignment="1">
      <alignment horizontal="right"/>
    </xf>
    <xf numFmtId="49" fontId="0" fillId="4" borderId="25" xfId="0" applyNumberFormat="1" applyFill="1" applyBorder="1"/>
    <xf numFmtId="0" fontId="0" fillId="4" borderId="38" xfId="0" applyFill="1" applyBorder="1" applyAlignment="1">
      <alignment wrapText="1"/>
    </xf>
    <xf numFmtId="0" fontId="0" fillId="4" borderId="38" xfId="0" applyFill="1" applyBorder="1" applyAlignment="1" applyProtection="1">
      <alignment wrapText="1"/>
      <protection locked="0"/>
    </xf>
    <xf numFmtId="49" fontId="0" fillId="4" borderId="29" xfId="0" applyNumberFormat="1" applyFill="1" applyBorder="1"/>
    <xf numFmtId="49" fontId="0" fillId="4" borderId="45" xfId="0" applyNumberFormat="1" applyFill="1" applyBorder="1"/>
    <xf numFmtId="0" fontId="0" fillId="4" borderId="9" xfId="0" applyFill="1" applyBorder="1" applyAlignment="1">
      <alignment wrapText="1"/>
    </xf>
    <xf numFmtId="14" fontId="0" fillId="5" borderId="9" xfId="0" applyNumberFormat="1" applyFill="1" applyBorder="1" applyAlignment="1">
      <alignment wrapText="1"/>
    </xf>
    <xf numFmtId="49" fontId="14" fillId="4" borderId="30" xfId="0" applyNumberFormat="1" applyFont="1" applyFill="1" applyBorder="1"/>
    <xf numFmtId="0" fontId="14" fillId="4" borderId="43" xfId="0" applyFont="1" applyFill="1" applyBorder="1" applyAlignment="1">
      <alignment wrapText="1"/>
    </xf>
    <xf numFmtId="14" fontId="14" fillId="9" borderId="43" xfId="0" applyNumberFormat="1" applyFont="1" applyFill="1" applyBorder="1" applyProtection="1">
      <protection locked="0"/>
    </xf>
    <xf numFmtId="0" fontId="14" fillId="4" borderId="43" xfId="0" applyFont="1" applyFill="1" applyBorder="1" applyAlignment="1" applyProtection="1">
      <alignment wrapText="1"/>
      <protection locked="0"/>
    </xf>
    <xf numFmtId="1" fontId="14" fillId="8" borderId="43" xfId="0" applyNumberFormat="1" applyFont="1" applyFill="1" applyBorder="1" applyProtection="1">
      <protection locked="0"/>
    </xf>
    <xf numFmtId="0" fontId="3" fillId="6" borderId="24" xfId="0" applyNumberFormat="1" applyFont="1" applyFill="1" applyBorder="1" applyAlignment="1">
      <alignment vertical="top"/>
    </xf>
    <xf numFmtId="0" fontId="0" fillId="4" borderId="25" xfId="0" applyNumberFormat="1" applyFill="1" applyBorder="1"/>
    <xf numFmtId="14" fontId="0" fillId="5" borderId="38" xfId="0" applyNumberFormat="1" applyFill="1" applyBorder="1" applyAlignment="1">
      <alignment wrapText="1"/>
    </xf>
    <xf numFmtId="0" fontId="0" fillId="4" borderId="38" xfId="0" applyNumberFormat="1" applyFill="1" applyBorder="1" applyAlignment="1">
      <alignment horizontal="right"/>
    </xf>
    <xf numFmtId="0" fontId="0" fillId="4" borderId="29" xfId="0" applyNumberFormat="1" applyFill="1" applyBorder="1"/>
    <xf numFmtId="0" fontId="14" fillId="4" borderId="30" xfId="0" applyNumberFormat="1" applyFont="1" applyFill="1" applyBorder="1"/>
    <xf numFmtId="14" fontId="14" fillId="9" borderId="43" xfId="0" applyNumberFormat="1" applyFont="1" applyFill="1" applyBorder="1" applyProtection="1"/>
    <xf numFmtId="0" fontId="0" fillId="4" borderId="38" xfId="0" applyFont="1" applyFill="1" applyBorder="1" applyAlignment="1" applyProtection="1">
      <alignment wrapText="1"/>
      <protection locked="0"/>
    </xf>
    <xf numFmtId="49" fontId="0" fillId="0" borderId="29" xfId="0" applyNumberFormat="1" applyBorder="1" applyProtection="1">
      <protection locked="0"/>
    </xf>
    <xf numFmtId="49" fontId="0" fillId="0" borderId="30" xfId="0" applyNumberFormat="1" applyBorder="1" applyProtection="1">
      <protection locked="0"/>
    </xf>
    <xf numFmtId="0" fontId="0" fillId="4" borderId="43" xfId="0" applyFill="1" applyBorder="1" applyAlignment="1" applyProtection="1">
      <alignment wrapText="1"/>
      <protection locked="0"/>
    </xf>
    <xf numFmtId="0" fontId="3" fillId="6" borderId="22" xfId="0" applyFont="1" applyFill="1" applyBorder="1" applyAlignment="1">
      <alignment vertical="top" wrapText="1"/>
    </xf>
    <xf numFmtId="14" fontId="7" fillId="9" borderId="10" xfId="0" applyNumberFormat="1" applyFont="1" applyFill="1" applyBorder="1" applyProtection="1">
      <protection locked="0"/>
    </xf>
    <xf numFmtId="49" fontId="0" fillId="7" borderId="31" xfId="0" applyNumberFormat="1" applyFill="1" applyBorder="1"/>
    <xf numFmtId="0" fontId="0" fillId="7" borderId="0" xfId="0" applyFill="1" applyBorder="1" applyAlignment="1">
      <alignment wrapText="1"/>
    </xf>
    <xf numFmtId="14" fontId="0" fillId="7" borderId="0" xfId="0" applyNumberFormat="1" applyFill="1" applyBorder="1" applyAlignment="1">
      <alignment wrapText="1"/>
    </xf>
    <xf numFmtId="0" fontId="0" fillId="7" borderId="0" xfId="0" applyFill="1" applyBorder="1" applyAlignment="1" applyProtection="1">
      <alignment wrapText="1"/>
      <protection locked="0"/>
    </xf>
    <xf numFmtId="1" fontId="0" fillId="7" borderId="0" xfId="0" applyNumberFormat="1" applyFill="1" applyBorder="1" applyProtection="1">
      <protection locked="0"/>
    </xf>
    <xf numFmtId="49" fontId="0" fillId="7" borderId="0" xfId="0" applyNumberFormat="1" applyFill="1" applyBorder="1" applyAlignment="1">
      <alignment horizontal="right"/>
    </xf>
    <xf numFmtId="0" fontId="0" fillId="7" borderId="0" xfId="0" applyFill="1" applyBorder="1" applyAlignment="1">
      <alignment horizontal="right"/>
    </xf>
    <xf numFmtId="0" fontId="0" fillId="7" borderId="32" xfId="0" applyFill="1" applyBorder="1" applyAlignment="1">
      <alignment horizontal="right"/>
    </xf>
    <xf numFmtId="0" fontId="7" fillId="5" borderId="24" xfId="0" applyFont="1" applyFill="1" applyBorder="1" applyAlignment="1"/>
    <xf numFmtId="0" fontId="7" fillId="5" borderId="22" xfId="0" applyFont="1" applyFill="1" applyBorder="1" applyAlignment="1"/>
    <xf numFmtId="14" fontId="7" fillId="7" borderId="46" xfId="0" applyNumberFormat="1" applyFont="1" applyFill="1" applyBorder="1"/>
    <xf numFmtId="0" fontId="0" fillId="0" borderId="47" xfId="0" applyBorder="1" applyAlignment="1">
      <alignment wrapText="1"/>
    </xf>
    <xf numFmtId="0" fontId="0" fillId="4" borderId="38" xfId="0" applyFill="1" applyBorder="1" applyAlignment="1">
      <alignment wrapText="1"/>
    </xf>
    <xf numFmtId="0" fontId="0" fillId="0" borderId="11" xfId="0" applyBorder="1" applyAlignment="1">
      <alignment wrapText="1"/>
    </xf>
    <xf numFmtId="0" fontId="6" fillId="0" borderId="1" xfId="1" applyBorder="1" applyAlignment="1" applyProtection="1">
      <alignment wrapText="1"/>
    </xf>
    <xf numFmtId="14" fontId="0" fillId="5" borderId="12" xfId="0" applyNumberFormat="1" applyFill="1" applyBorder="1" applyAlignment="1">
      <alignment wrapText="1"/>
    </xf>
    <xf numFmtId="0" fontId="13" fillId="4" borderId="11" xfId="1" applyFont="1" applyFill="1" applyBorder="1" applyAlignment="1" applyProtection="1">
      <alignment wrapText="1"/>
    </xf>
    <xf numFmtId="0" fontId="14" fillId="4" borderId="13" xfId="0" applyFont="1" applyFill="1" applyBorder="1" applyAlignment="1">
      <alignment wrapText="1"/>
    </xf>
    <xf numFmtId="9" fontId="13" fillId="7" borderId="48" xfId="2" applyFont="1" applyFill="1" applyBorder="1"/>
    <xf numFmtId="14" fontId="0" fillId="7" borderId="38" xfId="0" applyNumberFormat="1" applyFont="1" applyFill="1" applyBorder="1"/>
    <xf numFmtId="14" fontId="0" fillId="7" borderId="39" xfId="0" applyNumberFormat="1" applyFont="1" applyFill="1" applyBorder="1"/>
    <xf numFmtId="9" fontId="13" fillId="7" borderId="14" xfId="2" applyFont="1" applyFill="1" applyBorder="1"/>
    <xf numFmtId="14" fontId="0" fillId="7" borderId="1" xfId="0" applyNumberFormat="1" applyFont="1" applyFill="1" applyBorder="1"/>
    <xf numFmtId="14" fontId="0" fillId="7" borderId="41" xfId="0" applyNumberFormat="1" applyFont="1" applyFill="1" applyBorder="1"/>
    <xf numFmtId="1" fontId="0" fillId="8" borderId="38" xfId="0" applyNumberFormat="1" applyFill="1" applyBorder="1" applyProtection="1">
      <protection locked="0"/>
    </xf>
    <xf numFmtId="49" fontId="0" fillId="4" borderId="29" xfId="0" applyNumberFormat="1" applyFill="1" applyBorder="1"/>
    <xf numFmtId="1" fontId="0" fillId="8" borderId="1" xfId="0" applyNumberFormat="1" applyFill="1" applyBorder="1" applyProtection="1">
      <protection locked="0"/>
    </xf>
    <xf numFmtId="0" fontId="0" fillId="4" borderId="41" xfId="0" applyFill="1" applyBorder="1" applyAlignment="1">
      <alignment horizontal="right"/>
    </xf>
    <xf numFmtId="0" fontId="0" fillId="0" borderId="1" xfId="0" applyBorder="1" applyAlignment="1">
      <alignment wrapText="1"/>
    </xf>
    <xf numFmtId="49" fontId="0" fillId="4" borderId="29" xfId="0" applyNumberFormat="1" applyFill="1"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1" xfId="0" applyFill="1" applyBorder="1" applyAlignment="1">
      <alignment wrapText="1"/>
    </xf>
    <xf numFmtId="0" fontId="1" fillId="4" borderId="1" xfId="0" applyFont="1" applyFill="1" applyBorder="1" applyAlignment="1">
      <alignment wrapText="1"/>
    </xf>
    <xf numFmtId="49" fontId="0" fillId="4" borderId="29" xfId="0" applyNumberFormat="1" applyFill="1" applyBorder="1" applyAlignment="1"/>
    <xf numFmtId="0" fontId="1" fillId="0" borderId="1" xfId="0" applyFont="1" applyFill="1" applyBorder="1" applyAlignment="1">
      <alignment wrapText="1"/>
    </xf>
    <xf numFmtId="0" fontId="14" fillId="4" borderId="43" xfId="0" applyFont="1" applyFill="1" applyBorder="1" applyAlignment="1">
      <alignment wrapText="1"/>
    </xf>
    <xf numFmtId="14" fontId="7" fillId="9" borderId="43" xfId="0" applyNumberFormat="1" applyFont="1" applyFill="1" applyBorder="1" applyProtection="1"/>
    <xf numFmtId="0" fontId="14" fillId="4" borderId="43" xfId="0" applyFont="1" applyFill="1" applyBorder="1" applyAlignment="1" applyProtection="1">
      <alignment wrapText="1"/>
    </xf>
    <xf numFmtId="1" fontId="14" fillId="8" borderId="43" xfId="0" applyNumberFormat="1" applyFont="1" applyFill="1" applyBorder="1" applyProtection="1"/>
    <xf numFmtId="49" fontId="14" fillId="4" borderId="43" xfId="0" applyNumberFormat="1" applyFont="1" applyFill="1" applyBorder="1" applyAlignment="1">
      <alignment horizontal="right"/>
    </xf>
    <xf numFmtId="0" fontId="14" fillId="4" borderId="43" xfId="0" applyFont="1" applyFill="1" applyBorder="1" applyAlignment="1">
      <alignment horizontal="right"/>
    </xf>
    <xf numFmtId="0" fontId="14" fillId="4" borderId="44" xfId="0" applyFont="1" applyFill="1" applyBorder="1" applyAlignment="1">
      <alignment horizontal="right"/>
    </xf>
    <xf numFmtId="14" fontId="21" fillId="0" borderId="0" xfId="0" applyNumberFormat="1" applyFont="1" applyFill="1" applyBorder="1" applyAlignment="1">
      <alignment wrapText="1"/>
    </xf>
    <xf numFmtId="0" fontId="0" fillId="0" borderId="0" xfId="0" applyFill="1" applyBorder="1" applyAlignment="1" applyProtection="1">
      <alignment wrapText="1"/>
      <protection locked="0"/>
    </xf>
    <xf numFmtId="0" fontId="13" fillId="4" borderId="15" xfId="1" applyFont="1" applyFill="1" applyBorder="1" applyAlignment="1" applyProtection="1">
      <alignment wrapText="1"/>
    </xf>
    <xf numFmtId="0" fontId="0" fillId="4" borderId="16" xfId="0" applyFill="1" applyBorder="1" applyAlignment="1">
      <alignment wrapText="1"/>
    </xf>
    <xf numFmtId="0" fontId="6" fillId="4" borderId="1" xfId="1" applyFill="1" applyBorder="1" applyAlignment="1" applyProtection="1">
      <alignment wrapText="1"/>
    </xf>
    <xf numFmtId="9" fontId="7" fillId="7" borderId="49" xfId="2" applyFont="1" applyFill="1" applyBorder="1"/>
    <xf numFmtId="14" fontId="7" fillId="7" borderId="50" xfId="0" applyNumberFormat="1" applyFont="1" applyFill="1" applyBorder="1"/>
    <xf numFmtId="1" fontId="7" fillId="8" borderId="7" xfId="0" applyNumberFormat="1" applyFont="1" applyFill="1" applyBorder="1" applyProtection="1">
      <protection locked="0"/>
    </xf>
    <xf numFmtId="49" fontId="39" fillId="4" borderId="1" xfId="0" applyNumberFormat="1" applyFont="1" applyFill="1" applyBorder="1" applyAlignment="1">
      <alignment horizontal="right"/>
    </xf>
    <xf numFmtId="1" fontId="40" fillId="8" borderId="2" xfId="0" applyNumberFormat="1" applyFont="1" applyFill="1" applyBorder="1" applyProtection="1">
      <protection locked="0"/>
    </xf>
    <xf numFmtId="49" fontId="21" fillId="4" borderId="0" xfId="0" applyNumberFormat="1" applyFont="1" applyFill="1"/>
    <xf numFmtId="49" fontId="28" fillId="4" borderId="0" xfId="0" applyNumberFormat="1" applyFont="1" applyFill="1"/>
    <xf numFmtId="14" fontId="7" fillId="5" borderId="7" xfId="0" applyNumberFormat="1" applyFont="1" applyFill="1" applyBorder="1" applyAlignment="1">
      <alignment wrapText="1"/>
    </xf>
    <xf numFmtId="14" fontId="7" fillId="5" borderId="43" xfId="0" applyNumberFormat="1" applyFont="1" applyFill="1" applyBorder="1" applyAlignment="1">
      <alignment wrapText="1"/>
    </xf>
    <xf numFmtId="14" fontId="7" fillId="5" borderId="43" xfId="0" applyNumberFormat="1" applyFont="1" applyFill="1" applyBorder="1" applyAlignment="1">
      <alignment wrapText="1"/>
    </xf>
    <xf numFmtId="0" fontId="39" fillId="4" borderId="1" xfId="0" applyFont="1" applyFill="1" applyBorder="1" applyAlignment="1">
      <alignment horizontal="right"/>
    </xf>
    <xf numFmtId="0" fontId="39" fillId="4" borderId="41" xfId="0" applyFont="1" applyFill="1" applyBorder="1" applyAlignment="1">
      <alignment horizontal="right"/>
    </xf>
    <xf numFmtId="0" fontId="41" fillId="4" borderId="1" xfId="0" applyFont="1" applyFill="1" applyBorder="1" applyAlignment="1" applyProtection="1">
      <alignment horizontal="right"/>
      <protection locked="0"/>
    </xf>
    <xf numFmtId="0" fontId="41" fillId="4" borderId="41" xfId="0" applyFont="1" applyFill="1" applyBorder="1" applyAlignment="1" applyProtection="1">
      <alignment horizontal="right"/>
      <protection locked="0"/>
    </xf>
    <xf numFmtId="49" fontId="0" fillId="4" borderId="38" xfId="0" applyNumberFormat="1" applyFill="1" applyBorder="1" applyAlignment="1" applyProtection="1">
      <alignment horizontal="right"/>
      <protection locked="0"/>
    </xf>
    <xf numFmtId="49" fontId="0" fillId="4" borderId="1" xfId="0" applyNumberFormat="1" applyFill="1" applyBorder="1" applyAlignment="1" applyProtection="1">
      <alignment horizontal="right"/>
      <protection locked="0"/>
    </xf>
    <xf numFmtId="0" fontId="0" fillId="4" borderId="1" xfId="0" applyFill="1" applyBorder="1" applyAlignment="1" applyProtection="1">
      <alignment horizontal="right"/>
      <protection locked="0"/>
    </xf>
    <xf numFmtId="0" fontId="0" fillId="4" borderId="41" xfId="0" applyFill="1" applyBorder="1" applyAlignment="1" applyProtection="1">
      <alignment horizontal="right"/>
      <protection locked="0"/>
    </xf>
    <xf numFmtId="49" fontId="39" fillId="4" borderId="0" xfId="0" applyNumberFormat="1" applyFont="1" applyFill="1"/>
    <xf numFmtId="0" fontId="42" fillId="7" borderId="51" xfId="0" applyFont="1" applyFill="1" applyBorder="1" applyAlignment="1" applyProtection="1">
      <protection locked="0"/>
    </xf>
    <xf numFmtId="0" fontId="39" fillId="7" borderId="0" xfId="0" applyFont="1" applyFill="1" applyBorder="1" applyAlignment="1"/>
    <xf numFmtId="14" fontId="39" fillId="7" borderId="0" xfId="0" applyNumberFormat="1" applyFont="1" applyFill="1" applyBorder="1" applyAlignment="1"/>
    <xf numFmtId="49" fontId="14" fillId="4" borderId="0" xfId="0" applyNumberFormat="1" applyFont="1" applyFill="1"/>
    <xf numFmtId="0" fontId="3" fillId="6" borderId="22" xfId="0" applyFont="1" applyFill="1" applyBorder="1" applyAlignment="1">
      <alignment vertical="top" wrapText="1"/>
    </xf>
    <xf numFmtId="0" fontId="3" fillId="6" borderId="22" xfId="0" applyFont="1" applyFill="1" applyBorder="1" applyAlignment="1">
      <alignment vertical="top" wrapText="1"/>
    </xf>
    <xf numFmtId="0" fontId="0" fillId="4" borderId="38" xfId="0" applyFill="1" applyBorder="1" applyAlignment="1" applyProtection="1">
      <alignment wrapText="1"/>
      <protection locked="0"/>
    </xf>
    <xf numFmtId="14" fontId="17" fillId="7" borderId="0" xfId="0" applyNumberFormat="1" applyFont="1" applyFill="1" applyBorder="1" applyAlignment="1" applyProtection="1">
      <alignment horizontal="right"/>
      <protection locked="0"/>
    </xf>
    <xf numFmtId="0" fontId="17" fillId="7" borderId="0" xfId="0" applyFont="1" applyFill="1" applyBorder="1" applyAlignment="1" applyProtection="1">
      <alignment horizontal="right"/>
      <protection locked="0"/>
    </xf>
    <xf numFmtId="14" fontId="0" fillId="5" borderId="17" xfId="0" applyNumberFormat="1" applyFill="1" applyBorder="1" applyAlignment="1">
      <alignment wrapText="1"/>
    </xf>
    <xf numFmtId="14" fontId="0" fillId="5" borderId="52" xfId="0" applyNumberFormat="1" applyFill="1" applyBorder="1" applyAlignment="1">
      <alignment wrapText="1"/>
    </xf>
    <xf numFmtId="0" fontId="0" fillId="0" borderId="0" xfId="0" applyFont="1" applyFill="1" applyBorder="1" applyAlignment="1" applyProtection="1">
      <alignment horizontal="right"/>
      <protection locked="0"/>
    </xf>
    <xf numFmtId="0" fontId="41" fillId="4" borderId="38" xfId="0" applyFont="1" applyFill="1" applyBorder="1" applyAlignment="1" applyProtection="1">
      <alignment horizontal="right"/>
      <protection locked="0"/>
    </xf>
    <xf numFmtId="49" fontId="0" fillId="4" borderId="25" xfId="0" applyNumberFormat="1" applyFill="1" applyBorder="1"/>
    <xf numFmtId="0" fontId="41" fillId="4" borderId="39" xfId="0" applyFont="1" applyFill="1" applyBorder="1" applyAlignment="1" applyProtection="1">
      <alignment horizontal="right"/>
      <protection locked="0"/>
    </xf>
    <xf numFmtId="49" fontId="0" fillId="4" borderId="29" xfId="0" applyNumberFormat="1" applyFill="1" applyBorder="1"/>
    <xf numFmtId="1" fontId="0" fillId="8" borderId="1" xfId="0" applyNumberFormat="1" applyFill="1" applyBorder="1" applyProtection="1">
      <protection locked="0"/>
    </xf>
    <xf numFmtId="0" fontId="41" fillId="4" borderId="1" xfId="0" applyFont="1" applyFill="1" applyBorder="1" applyAlignment="1" applyProtection="1">
      <alignment horizontal="right"/>
      <protection locked="0"/>
    </xf>
    <xf numFmtId="0" fontId="41" fillId="4" borderId="41" xfId="0" applyFont="1" applyFill="1" applyBorder="1" applyAlignment="1" applyProtection="1">
      <alignment horizontal="right"/>
      <protection locked="0"/>
    </xf>
    <xf numFmtId="0" fontId="13" fillId="4" borderId="1" xfId="1" applyFont="1" applyFill="1" applyBorder="1" applyAlignment="1" applyProtection="1">
      <alignment wrapText="1"/>
    </xf>
    <xf numFmtId="49" fontId="0" fillId="0" borderId="29" xfId="0" applyNumberFormat="1" applyBorder="1"/>
    <xf numFmtId="0" fontId="0" fillId="4" borderId="41" xfId="0" applyFill="1" applyBorder="1" applyAlignment="1">
      <alignment horizontal="right"/>
    </xf>
    <xf numFmtId="49" fontId="14" fillId="4" borderId="30" xfId="0" applyNumberFormat="1" applyFont="1" applyFill="1" applyBorder="1"/>
    <xf numFmtId="0" fontId="14" fillId="4" borderId="43" xfId="0" applyFont="1" applyFill="1" applyBorder="1" applyAlignment="1">
      <alignment wrapText="1"/>
    </xf>
    <xf numFmtId="14" fontId="7" fillId="5" borderId="43" xfId="0" applyNumberFormat="1" applyFont="1" applyFill="1" applyBorder="1" applyAlignment="1">
      <alignment wrapText="1"/>
    </xf>
    <xf numFmtId="14" fontId="7" fillId="9" borderId="43" xfId="0" applyNumberFormat="1" applyFont="1" applyFill="1" applyBorder="1" applyProtection="1">
      <protection locked="0"/>
    </xf>
    <xf numFmtId="1" fontId="7" fillId="8" borderId="43" xfId="0" applyNumberFormat="1" applyFont="1" applyFill="1" applyBorder="1" applyProtection="1">
      <protection locked="0"/>
    </xf>
    <xf numFmtId="49" fontId="14" fillId="4" borderId="43" xfId="0" applyNumberFormat="1" applyFont="1" applyFill="1" applyBorder="1" applyAlignment="1">
      <alignment horizontal="right"/>
    </xf>
    <xf numFmtId="0" fontId="14" fillId="4" borderId="43" xfId="0" applyFont="1" applyFill="1" applyBorder="1" applyAlignment="1">
      <alignment horizontal="right"/>
    </xf>
    <xf numFmtId="0" fontId="7" fillId="4" borderId="44" xfId="0" applyFont="1" applyFill="1" applyBorder="1" applyAlignment="1">
      <alignment horizontal="right"/>
    </xf>
    <xf numFmtId="0" fontId="6" fillId="4" borderId="38" xfId="1" applyFill="1" applyBorder="1" applyAlignment="1" applyProtection="1">
      <alignment wrapText="1"/>
    </xf>
    <xf numFmtId="49" fontId="0" fillId="0" borderId="25" xfId="0" applyNumberFormat="1" applyBorder="1" applyProtection="1">
      <protection locked="0"/>
    </xf>
    <xf numFmtId="0" fontId="3" fillId="6" borderId="22" xfId="0" applyFont="1" applyFill="1" applyBorder="1" applyAlignment="1">
      <alignment horizontal="left" vertical="top" wrapText="1"/>
    </xf>
    <xf numFmtId="0" fontId="0" fillId="4" borderId="38" xfId="0" applyFill="1" applyBorder="1" applyAlignment="1" applyProtection="1">
      <alignment horizontal="left" wrapText="1"/>
      <protection locked="0"/>
    </xf>
    <xf numFmtId="49" fontId="0" fillId="0" borderId="29" xfId="0" applyNumberFormat="1" applyBorder="1" applyProtection="1">
      <protection locked="0"/>
    </xf>
    <xf numFmtId="14" fontId="0" fillId="10" borderId="1" xfId="0" applyNumberFormat="1" applyFill="1" applyBorder="1" applyAlignment="1">
      <alignment wrapText="1"/>
    </xf>
    <xf numFmtId="0" fontId="18" fillId="6" borderId="28" xfId="0" applyFont="1" applyFill="1" applyBorder="1" applyAlignment="1" applyProtection="1"/>
    <xf numFmtId="0" fontId="0" fillId="4" borderId="38" xfId="0" applyFill="1" applyBorder="1" applyAlignment="1" applyProtection="1">
      <alignment wrapText="1"/>
    </xf>
    <xf numFmtId="0" fontId="0" fillId="4" borderId="1" xfId="0" applyFill="1" applyBorder="1" applyAlignment="1" applyProtection="1">
      <alignment horizontal="left" wrapText="1"/>
    </xf>
    <xf numFmtId="0" fontId="0" fillId="4" borderId="1" xfId="0" applyFill="1" applyBorder="1" applyAlignment="1" applyProtection="1">
      <alignment wrapText="1"/>
    </xf>
    <xf numFmtId="0" fontId="0" fillId="4" borderId="43" xfId="0" applyFill="1" applyBorder="1" applyAlignment="1" applyProtection="1">
      <alignment wrapText="1"/>
    </xf>
    <xf numFmtId="0" fontId="0" fillId="4" borderId="0" xfId="0" applyFont="1" applyFill="1" applyAlignment="1">
      <alignment wrapText="1"/>
    </xf>
    <xf numFmtId="49" fontId="0" fillId="4" borderId="0" xfId="0" applyNumberFormat="1" applyFont="1" applyFill="1"/>
    <xf numFmtId="49" fontId="43" fillId="4" borderId="0" xfId="0" applyNumberFormat="1" applyFont="1" applyFill="1"/>
    <xf numFmtId="0" fontId="3" fillId="6" borderId="22" xfId="0" applyFont="1" applyFill="1" applyBorder="1" applyAlignment="1">
      <alignment vertical="top" wrapText="1"/>
    </xf>
    <xf numFmtId="14" fontId="0" fillId="9" borderId="4" xfId="0" applyNumberFormat="1" applyFill="1" applyBorder="1" applyProtection="1">
      <protection locked="0"/>
    </xf>
    <xf numFmtId="14" fontId="44" fillId="9" borderId="4" xfId="0" applyNumberFormat="1" applyFont="1" applyFill="1" applyBorder="1" applyProtection="1">
      <protection locked="0"/>
    </xf>
    <xf numFmtId="14" fontId="0" fillId="9" borderId="0" xfId="0" applyNumberFormat="1" applyFill="1" applyBorder="1" applyProtection="1">
      <protection locked="0"/>
    </xf>
    <xf numFmtId="14" fontId="0" fillId="9" borderId="1" xfId="0" applyNumberFormat="1" applyFill="1" applyBorder="1" applyProtection="1">
      <protection locked="0"/>
    </xf>
    <xf numFmtId="14" fontId="0" fillId="9" borderId="38" xfId="0" applyNumberFormat="1" applyFill="1" applyBorder="1" applyProtection="1">
      <protection locked="0"/>
    </xf>
    <xf numFmtId="14" fontId="0" fillId="9" borderId="36" xfId="0" applyNumberFormat="1" applyFill="1" applyBorder="1" applyProtection="1">
      <protection locked="0"/>
    </xf>
    <xf numFmtId="14" fontId="0" fillId="9" borderId="2" xfId="0" applyNumberFormat="1" applyFill="1" applyBorder="1" applyProtection="1">
      <protection locked="0"/>
    </xf>
    <xf numFmtId="14" fontId="0" fillId="5" borderId="38" xfId="0" applyNumberFormat="1" applyFont="1" applyFill="1" applyBorder="1" applyAlignment="1">
      <alignment wrapText="1"/>
    </xf>
    <xf numFmtId="14" fontId="0" fillId="5" borderId="1" xfId="0" applyNumberFormat="1" applyFont="1" applyFill="1" applyBorder="1" applyAlignment="1">
      <alignment wrapText="1"/>
    </xf>
    <xf numFmtId="14" fontId="0" fillId="4" borderId="0" xfId="0" applyNumberFormat="1" applyFont="1" applyFill="1" applyBorder="1" applyAlignment="1">
      <alignment wrapText="1"/>
    </xf>
    <xf numFmtId="14" fontId="0" fillId="5" borderId="4" xfId="0" applyNumberFormat="1" applyFont="1" applyFill="1" applyBorder="1" applyAlignment="1">
      <alignment wrapText="1"/>
    </xf>
    <xf numFmtId="14" fontId="0" fillId="0" borderId="0" xfId="0" applyNumberFormat="1" applyFont="1" applyFill="1" applyBorder="1" applyAlignment="1">
      <alignment wrapText="1"/>
    </xf>
    <xf numFmtId="14" fontId="0" fillId="5" borderId="9" xfId="0" applyNumberFormat="1" applyFont="1" applyFill="1" applyBorder="1" applyAlignment="1">
      <alignment wrapText="1"/>
    </xf>
    <xf numFmtId="14" fontId="0" fillId="7" borderId="0" xfId="0" applyNumberFormat="1" applyFont="1" applyFill="1" applyBorder="1" applyAlignment="1">
      <alignment wrapText="1"/>
    </xf>
    <xf numFmtId="14" fontId="45" fillId="5" borderId="1" xfId="0" applyNumberFormat="1" applyFont="1" applyFill="1" applyBorder="1" applyAlignment="1">
      <alignment wrapText="1"/>
    </xf>
    <xf numFmtId="0" fontId="3" fillId="6" borderId="22" xfId="0" applyFont="1" applyFill="1" applyBorder="1" applyAlignment="1">
      <alignment vertical="top" wrapText="1"/>
    </xf>
    <xf numFmtId="0" fontId="3" fillId="6" borderId="22" xfId="0" applyFont="1" applyFill="1" applyBorder="1" applyAlignment="1">
      <alignment vertical="top" wrapText="1"/>
    </xf>
    <xf numFmtId="49" fontId="3" fillId="6" borderId="24" xfId="0" applyNumberFormat="1" applyFont="1" applyFill="1" applyBorder="1" applyAlignment="1">
      <alignment vertical="top" wrapText="1"/>
    </xf>
    <xf numFmtId="49" fontId="3" fillId="6" borderId="22" xfId="0" applyNumberFormat="1" applyFont="1" applyFill="1" applyBorder="1" applyAlignment="1">
      <alignment vertical="top" wrapText="1"/>
    </xf>
    <xf numFmtId="0" fontId="14" fillId="0" borderId="0" xfId="0" applyFont="1" applyAlignment="1">
      <alignment wrapText="1"/>
    </xf>
    <xf numFmtId="0" fontId="24" fillId="6" borderId="31" xfId="0" applyFont="1" applyFill="1" applyBorder="1" applyAlignment="1" applyProtection="1"/>
    <xf numFmtId="0" fontId="24" fillId="6" borderId="0" xfId="0" applyFont="1" applyFill="1" applyBorder="1" applyAlignment="1" applyProtection="1"/>
    <xf numFmtId="0" fontId="6" fillId="0" borderId="38" xfId="1" applyBorder="1" applyAlignment="1" applyProtection="1">
      <alignment wrapText="1"/>
    </xf>
    <xf numFmtId="0" fontId="0" fillId="4" borderId="69" xfId="0" applyFill="1" applyBorder="1" applyAlignment="1" applyProtection="1">
      <alignment horizontal="left" wrapText="1"/>
      <protection locked="0"/>
    </xf>
    <xf numFmtId="0" fontId="0" fillId="4" borderId="70" xfId="0" applyFill="1" applyBorder="1" applyAlignment="1" applyProtection="1">
      <alignment horizontal="left" wrapText="1"/>
      <protection locked="0"/>
    </xf>
    <xf numFmtId="0" fontId="0" fillId="4" borderId="59" xfId="0" applyFill="1" applyBorder="1" applyAlignment="1" applyProtection="1">
      <alignment horizontal="left" wrapText="1"/>
      <protection locked="0"/>
    </xf>
    <xf numFmtId="0" fontId="0" fillId="4" borderId="18" xfId="0" applyFill="1" applyBorder="1" applyAlignment="1" applyProtection="1">
      <alignment wrapText="1"/>
    </xf>
    <xf numFmtId="0" fontId="0" fillId="4" borderId="14" xfId="0" applyFill="1" applyBorder="1" applyAlignment="1" applyProtection="1">
      <alignment wrapText="1"/>
    </xf>
    <xf numFmtId="0" fontId="0" fillId="4" borderId="18" xfId="0" applyFill="1" applyBorder="1" applyAlignment="1" applyProtection="1">
      <alignment horizontal="left" wrapText="1"/>
    </xf>
    <xf numFmtId="0" fontId="0" fillId="4" borderId="14" xfId="0" applyFill="1" applyBorder="1" applyAlignment="1" applyProtection="1">
      <alignment horizontal="left" wrapText="1"/>
    </xf>
    <xf numFmtId="0" fontId="0" fillId="0" borderId="0" xfId="0" applyFont="1" applyAlignment="1">
      <alignment horizontal="left" vertical="top" wrapText="1"/>
    </xf>
    <xf numFmtId="0" fontId="14" fillId="0" borderId="0" xfId="0" applyFont="1" applyAlignment="1">
      <alignment horizontal="left" wrapText="1"/>
    </xf>
    <xf numFmtId="0" fontId="0" fillId="0" borderId="0" xfId="0" applyAlignment="1">
      <alignment horizontal="left" vertical="top" wrapText="1"/>
    </xf>
    <xf numFmtId="0" fontId="0" fillId="4" borderId="0" xfId="0" applyNumberFormat="1" applyFill="1" applyAlignment="1">
      <alignment horizontal="left" vertical="top" wrapText="1"/>
    </xf>
    <xf numFmtId="49" fontId="0" fillId="4" borderId="0" xfId="0" applyNumberFormat="1" applyFill="1" applyAlignment="1">
      <alignment horizontal="left" wrapText="1"/>
    </xf>
    <xf numFmtId="0" fontId="0" fillId="4" borderId="65" xfId="0" applyFill="1" applyBorder="1" applyAlignment="1" applyProtection="1">
      <alignment wrapText="1"/>
      <protection locked="0"/>
    </xf>
    <xf numFmtId="0" fontId="0" fillId="4" borderId="66" xfId="0" applyFill="1" applyBorder="1" applyAlignment="1" applyProtection="1">
      <alignment wrapText="1"/>
      <protection locked="0"/>
    </xf>
    <xf numFmtId="0" fontId="0" fillId="4" borderId="67" xfId="0" applyFill="1" applyBorder="1" applyAlignment="1" applyProtection="1">
      <alignment wrapText="1"/>
      <protection locked="0"/>
    </xf>
    <xf numFmtId="0" fontId="0" fillId="4" borderId="20" xfId="0" applyFill="1" applyBorder="1" applyAlignment="1" applyProtection="1">
      <alignment wrapText="1"/>
      <protection locked="0"/>
    </xf>
    <xf numFmtId="0" fontId="0" fillId="4" borderId="21" xfId="0" applyFill="1" applyBorder="1" applyAlignment="1" applyProtection="1">
      <alignment wrapText="1"/>
      <protection locked="0"/>
    </xf>
    <xf numFmtId="0" fontId="0" fillId="4" borderId="68" xfId="0" applyFill="1" applyBorder="1" applyAlignment="1" applyProtection="1">
      <alignment wrapText="1"/>
      <protection locked="0"/>
    </xf>
    <xf numFmtId="49" fontId="15" fillId="6" borderId="22" xfId="0" applyNumberFormat="1" applyFont="1" applyFill="1" applyBorder="1" applyAlignment="1">
      <alignment vertical="top" wrapText="1"/>
    </xf>
    <xf numFmtId="0" fontId="0" fillId="4" borderId="1" xfId="0" applyFill="1" applyBorder="1" applyAlignment="1" applyProtection="1">
      <alignment wrapText="1"/>
      <protection locked="0"/>
    </xf>
    <xf numFmtId="1" fontId="0" fillId="4" borderId="1" xfId="0" applyNumberFormat="1" applyFill="1" applyBorder="1" applyProtection="1">
      <protection locked="0"/>
    </xf>
    <xf numFmtId="0" fontId="0" fillId="4" borderId="1" xfId="0" applyFill="1" applyBorder="1" applyProtection="1">
      <protection locked="0"/>
    </xf>
    <xf numFmtId="0" fontId="0" fillId="4" borderId="41" xfId="0" applyFill="1" applyBorder="1" applyProtection="1">
      <protection locked="0"/>
    </xf>
    <xf numFmtId="0" fontId="0" fillId="4" borderId="43" xfId="0" applyFill="1" applyBorder="1" applyAlignment="1" applyProtection="1">
      <alignment wrapText="1"/>
      <protection locked="0"/>
    </xf>
    <xf numFmtId="0" fontId="3" fillId="6" borderId="22" xfId="0" applyFont="1" applyFill="1" applyBorder="1" applyAlignment="1">
      <alignment vertical="top" wrapText="1"/>
    </xf>
    <xf numFmtId="0" fontId="3" fillId="6" borderId="23" xfId="0" applyFont="1" applyFill="1" applyBorder="1" applyAlignment="1">
      <alignment vertical="top" wrapText="1"/>
    </xf>
    <xf numFmtId="0" fontId="17" fillId="5" borderId="31" xfId="0" applyFont="1" applyFill="1" applyBorder="1" applyAlignment="1" applyProtection="1"/>
    <xf numFmtId="0" fontId="17" fillId="5" borderId="32" xfId="0" applyFont="1" applyFill="1" applyBorder="1" applyAlignment="1" applyProtection="1"/>
    <xf numFmtId="1" fontId="0" fillId="4" borderId="43" xfId="0" applyNumberFormat="1" applyFill="1" applyBorder="1" applyProtection="1">
      <protection locked="0"/>
    </xf>
    <xf numFmtId="0" fontId="0" fillId="4" borderId="43" xfId="0" applyFill="1" applyBorder="1" applyProtection="1">
      <protection locked="0"/>
    </xf>
    <xf numFmtId="0" fontId="0" fillId="4" borderId="44" xfId="0" applyFill="1" applyBorder="1" applyProtection="1">
      <protection locked="0"/>
    </xf>
    <xf numFmtId="0" fontId="0" fillId="4" borderId="38" xfId="0" applyFill="1" applyBorder="1" applyAlignment="1" applyProtection="1">
      <alignment wrapText="1"/>
      <protection locked="0"/>
    </xf>
    <xf numFmtId="1" fontId="0" fillId="4" borderId="38" xfId="0" applyNumberFormat="1" applyFill="1" applyBorder="1" applyProtection="1">
      <protection locked="0"/>
    </xf>
    <xf numFmtId="0" fontId="0" fillId="4" borderId="38" xfId="0" applyFill="1" applyBorder="1" applyProtection="1">
      <protection locked="0"/>
    </xf>
    <xf numFmtId="0" fontId="0" fillId="4" borderId="39" xfId="0" applyFill="1" applyBorder="1" applyProtection="1">
      <protection locked="0"/>
    </xf>
    <xf numFmtId="0" fontId="0" fillId="4" borderId="60" xfId="0" applyFill="1" applyBorder="1" applyAlignment="1" applyProtection="1">
      <alignment wrapText="1"/>
      <protection locked="0"/>
    </xf>
    <xf numFmtId="0" fontId="0" fillId="4" borderId="61" xfId="0" applyFill="1" applyBorder="1" applyAlignment="1" applyProtection="1">
      <alignment wrapText="1"/>
      <protection locked="0"/>
    </xf>
    <xf numFmtId="0" fontId="0" fillId="4" borderId="62" xfId="0" applyFill="1" applyBorder="1" applyAlignment="1" applyProtection="1">
      <alignment wrapText="1"/>
      <protection locked="0"/>
    </xf>
    <xf numFmtId="0" fontId="25" fillId="6" borderId="26" xfId="0" applyFont="1" applyFill="1" applyBorder="1" applyAlignment="1" applyProtection="1">
      <alignment horizontal="left"/>
    </xf>
    <xf numFmtId="0" fontId="25" fillId="6" borderId="27" xfId="0" applyFont="1" applyFill="1" applyBorder="1" applyAlignment="1" applyProtection="1">
      <alignment horizontal="left"/>
    </xf>
    <xf numFmtId="0" fontId="25" fillId="6" borderId="28" xfId="0" applyFont="1" applyFill="1" applyBorder="1" applyAlignment="1" applyProtection="1">
      <alignment horizontal="left"/>
    </xf>
    <xf numFmtId="0" fontId="26" fillId="6" borderId="31" xfId="0" applyFont="1" applyFill="1" applyBorder="1" applyAlignment="1" applyProtection="1"/>
    <xf numFmtId="0" fontId="26" fillId="6" borderId="0" xfId="0" applyFont="1" applyFill="1" applyBorder="1" applyAlignment="1" applyProtection="1"/>
    <xf numFmtId="0" fontId="26" fillId="6" borderId="32" xfId="0" applyFont="1" applyFill="1" applyBorder="1" applyAlignment="1" applyProtection="1"/>
    <xf numFmtId="0" fontId="16" fillId="6" borderId="24" xfId="0" applyFont="1" applyFill="1" applyBorder="1" applyAlignment="1" applyProtection="1">
      <alignment wrapText="1"/>
    </xf>
    <xf numFmtId="0" fontId="16" fillId="6" borderId="22" xfId="0" applyFont="1" applyFill="1" applyBorder="1" applyAlignment="1" applyProtection="1">
      <alignment wrapText="1"/>
    </xf>
    <xf numFmtId="14" fontId="19" fillId="4" borderId="22" xfId="2" applyNumberFormat="1" applyFont="1" applyFill="1" applyBorder="1" applyAlignment="1" applyProtection="1">
      <alignment horizontal="right"/>
      <protection locked="0"/>
    </xf>
    <xf numFmtId="14" fontId="19" fillId="4" borderId="23" xfId="2" applyNumberFormat="1" applyFont="1" applyFill="1" applyBorder="1" applyAlignment="1" applyProtection="1">
      <alignment horizontal="right"/>
      <protection locked="0"/>
    </xf>
    <xf numFmtId="49" fontId="15" fillId="6" borderId="22" xfId="0" applyNumberFormat="1" applyFont="1" applyFill="1" applyBorder="1" applyAlignment="1">
      <alignment horizontal="left" vertical="top" wrapText="1"/>
    </xf>
    <xf numFmtId="49" fontId="15" fillId="6" borderId="23" xfId="0" applyNumberFormat="1" applyFont="1" applyFill="1" applyBorder="1" applyAlignment="1">
      <alignment horizontal="left" vertical="top" wrapText="1"/>
    </xf>
    <xf numFmtId="14" fontId="0" fillId="8" borderId="63" xfId="0" applyNumberFormat="1" applyFill="1" applyBorder="1" applyAlignment="1" applyProtection="1">
      <alignment horizontal="right"/>
      <protection locked="0"/>
    </xf>
    <xf numFmtId="14" fontId="0" fillId="8" borderId="55" xfId="0" applyNumberFormat="1" applyFill="1" applyBorder="1" applyAlignment="1" applyProtection="1">
      <alignment horizontal="right"/>
      <protection locked="0"/>
    </xf>
    <xf numFmtId="0" fontId="3" fillId="6" borderId="24" xfId="0" applyFont="1" applyFill="1" applyBorder="1" applyAlignment="1" applyProtection="1"/>
    <xf numFmtId="0" fontId="3" fillId="6" borderId="64" xfId="0" applyFont="1" applyFill="1" applyBorder="1" applyAlignment="1" applyProtection="1"/>
    <xf numFmtId="0" fontId="27" fillId="5" borderId="26" xfId="0" applyFont="1" applyFill="1" applyBorder="1" applyAlignment="1" applyProtection="1"/>
    <xf numFmtId="0" fontId="27" fillId="5" borderId="28" xfId="0" applyFont="1" applyFill="1" applyBorder="1" applyAlignment="1" applyProtection="1"/>
    <xf numFmtId="0" fontId="46" fillId="4" borderId="0" xfId="0" applyFont="1" applyFill="1" applyAlignment="1" applyProtection="1">
      <alignment horizontal="right" vertical="top" wrapText="1"/>
    </xf>
    <xf numFmtId="0" fontId="31" fillId="4" borderId="0" xfId="0" applyFont="1" applyFill="1" applyAlignment="1" applyProtection="1">
      <alignment horizontal="right" vertical="top" wrapText="1"/>
    </xf>
    <xf numFmtId="0" fontId="17" fillId="5" borderId="33" xfId="0" applyFont="1" applyFill="1" applyBorder="1" applyAlignment="1" applyProtection="1"/>
    <xf numFmtId="0" fontId="17" fillId="5" borderId="35" xfId="0" applyFont="1" applyFill="1" applyBorder="1" applyAlignment="1" applyProtection="1"/>
    <xf numFmtId="0" fontId="17" fillId="4" borderId="58" xfId="0" applyFont="1" applyFill="1" applyBorder="1" applyAlignment="1" applyProtection="1">
      <alignment horizontal="right"/>
      <protection locked="0"/>
    </xf>
    <xf numFmtId="0" fontId="17" fillId="4" borderId="59" xfId="0" applyFont="1" applyFill="1" applyBorder="1" applyAlignment="1" applyProtection="1">
      <alignment horizontal="right"/>
      <protection locked="0"/>
    </xf>
    <xf numFmtId="14" fontId="17" fillId="7" borderId="56" xfId="0" applyNumberFormat="1" applyFont="1" applyFill="1" applyBorder="1" applyAlignment="1" applyProtection="1">
      <alignment horizontal="right"/>
      <protection locked="0"/>
    </xf>
    <xf numFmtId="14" fontId="17" fillId="7" borderId="57" xfId="0" applyNumberFormat="1" applyFont="1" applyFill="1" applyBorder="1" applyAlignment="1" applyProtection="1">
      <alignment horizontal="right"/>
      <protection locked="0"/>
    </xf>
    <xf numFmtId="0" fontId="27" fillId="5" borderId="31" xfId="0" applyFont="1" applyFill="1" applyBorder="1" applyAlignment="1" applyProtection="1"/>
    <xf numFmtId="0" fontId="27" fillId="5" borderId="32" xfId="0" applyFont="1" applyFill="1" applyBorder="1" applyAlignment="1" applyProtection="1"/>
    <xf numFmtId="0" fontId="0" fillId="0" borderId="56" xfId="0" applyFont="1" applyBorder="1" applyAlignment="1" applyProtection="1">
      <alignment horizontal="right"/>
      <protection locked="0"/>
    </xf>
    <xf numFmtId="0" fontId="0" fillId="0" borderId="57" xfId="0" applyFont="1" applyBorder="1" applyAlignment="1" applyProtection="1">
      <alignment horizontal="right"/>
      <protection locked="0"/>
    </xf>
    <xf numFmtId="0" fontId="17" fillId="7" borderId="56" xfId="0" applyFont="1" applyFill="1" applyBorder="1" applyAlignment="1" applyProtection="1">
      <alignment horizontal="right"/>
      <protection locked="0"/>
    </xf>
    <xf numFmtId="0" fontId="17" fillId="7" borderId="57" xfId="0" applyFont="1" applyFill="1" applyBorder="1" applyAlignment="1" applyProtection="1">
      <alignment horizontal="right"/>
      <protection locked="0"/>
    </xf>
    <xf numFmtId="14" fontId="0" fillId="0" borderId="56" xfId="0" applyNumberFormat="1" applyBorder="1" applyAlignment="1">
      <alignment horizontal="right"/>
    </xf>
    <xf numFmtId="14" fontId="0" fillId="0" borderId="57" xfId="0" applyNumberFormat="1" applyBorder="1" applyAlignment="1">
      <alignment horizontal="right"/>
    </xf>
    <xf numFmtId="0" fontId="13" fillId="4" borderId="1" xfId="4" applyFill="1" applyBorder="1" applyAlignment="1" applyProtection="1">
      <alignment horizontal="left" wrapText="1"/>
    </xf>
    <xf numFmtId="0" fontId="0" fillId="4" borderId="1" xfId="0" applyFont="1" applyFill="1" applyBorder="1" applyAlignment="1" applyProtection="1">
      <alignment horizontal="left" wrapText="1"/>
    </xf>
    <xf numFmtId="0" fontId="3" fillId="6" borderId="53" xfId="0" applyFont="1" applyFill="1" applyBorder="1" applyAlignment="1">
      <alignment horizontal="left" vertical="top" wrapText="1"/>
    </xf>
    <xf numFmtId="0" fontId="13" fillId="4" borderId="18" xfId="4" applyFill="1" applyBorder="1" applyAlignment="1" applyProtection="1">
      <alignment horizontal="left" wrapText="1"/>
    </xf>
    <xf numFmtId="0" fontId="13" fillId="4" borderId="19" xfId="4" applyFill="1" applyBorder="1" applyAlignment="1" applyProtection="1">
      <alignment horizontal="left" wrapText="1"/>
    </xf>
    <xf numFmtId="0" fontId="13" fillId="4" borderId="14" xfId="4" applyFill="1" applyBorder="1" applyAlignment="1" applyProtection="1">
      <alignment horizontal="left" wrapText="1"/>
    </xf>
    <xf numFmtId="0" fontId="0" fillId="4" borderId="1" xfId="0" applyFill="1" applyBorder="1" applyAlignment="1" applyProtection="1">
      <alignment horizontal="center" wrapText="1"/>
      <protection locked="0"/>
    </xf>
    <xf numFmtId="0" fontId="0" fillId="4" borderId="41" xfId="0" applyFill="1" applyBorder="1" applyAlignment="1" applyProtection="1">
      <alignment horizontal="center" wrapText="1"/>
      <protection locked="0"/>
    </xf>
    <xf numFmtId="0" fontId="3" fillId="6" borderId="22" xfId="0" applyFont="1" applyFill="1" applyBorder="1" applyAlignment="1">
      <alignment horizontal="left" vertical="top" wrapText="1"/>
    </xf>
    <xf numFmtId="0" fontId="0" fillId="4" borderId="54" xfId="0" applyFill="1" applyBorder="1" applyAlignment="1" applyProtection="1">
      <alignment horizontal="left" wrapText="1"/>
      <protection locked="0"/>
    </xf>
    <xf numFmtId="0" fontId="0" fillId="4" borderId="55" xfId="0" applyFill="1"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0" fillId="4" borderId="41" xfId="0" applyFill="1" applyBorder="1" applyAlignment="1" applyProtection="1">
      <alignment horizontal="left" wrapText="1"/>
      <protection locked="0"/>
    </xf>
  </cellXfs>
  <cellStyles count="5">
    <cellStyle name="Hyperlink" xfId="1" builtinId="8"/>
    <cellStyle name="Procent" xfId="2" builtinId="5"/>
    <cellStyle name="Procent 2" xfId="3"/>
    <cellStyle name="Standaard" xfId="0" builtinId="0"/>
    <cellStyle name="Standaard 2" xfId="4"/>
  </cellStyles>
  <dxfs count="4">
    <dxf>
      <fill>
        <patternFill>
          <bgColor indexed="51"/>
        </patternFill>
      </fill>
    </dxf>
    <dxf>
      <font>
        <condense val="0"/>
        <extend val="0"/>
        <color indexed="9"/>
      </font>
      <fill>
        <patternFill>
          <bgColor indexed="51"/>
        </patternFill>
      </fill>
    </dxf>
    <dxf>
      <font>
        <condense val="0"/>
        <extend val="0"/>
        <color indexed="9"/>
      </font>
      <fill>
        <patternFill>
          <bgColor indexed="10"/>
        </patternFill>
      </fill>
    </dxf>
    <dxf>
      <fill>
        <patternFill>
          <bgColor indexed="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1781175</xdr:colOff>
      <xdr:row>0</xdr:row>
      <xdr:rowOff>0</xdr:rowOff>
    </xdr:from>
    <xdr:to>
      <xdr:col>8</xdr:col>
      <xdr:colOff>352425</xdr:colOff>
      <xdr:row>0</xdr:row>
      <xdr:rowOff>1314450</xdr:rowOff>
    </xdr:to>
    <xdr:pic>
      <xdr:nvPicPr>
        <xdr:cNvPr id="13991"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0"/>
          <a:ext cx="7324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nlvalidatie.nl/" TargetMode="External"/><Relationship Id="rId13" Type="http://schemas.openxmlformats.org/officeDocument/2006/relationships/comments" Target="../comments1.xml"/><Relationship Id="rId3" Type="http://schemas.openxmlformats.org/officeDocument/2006/relationships/hyperlink" Target="https://www.logius.nl/ondersteuning/pkioverheid/" TargetMode="External"/><Relationship Id="rId7" Type="http://schemas.openxmlformats.org/officeDocument/2006/relationships/hyperlink" Target="https://www.logius.nl/ondersteuning/gegevensuitwisseling/digiinkoop-voor-leveranciers-via-digipoort/" TargetMode="External"/><Relationship Id="rId12" Type="http://schemas.openxmlformats.org/officeDocument/2006/relationships/vmlDrawing" Target="../drawings/vmlDrawing1.vml"/><Relationship Id="rId2" Type="http://schemas.openxmlformats.org/officeDocument/2006/relationships/hyperlink" Target="mailto:servicecentrum@logius.nl" TargetMode="External"/><Relationship Id="rId1" Type="http://schemas.openxmlformats.org/officeDocument/2006/relationships/hyperlink" Target="https://www.logius.nl/ondersteuning/gegevensuitwisseling/digiinkoop-voor-leveranciers-via-digipoort/" TargetMode="External"/><Relationship Id="rId6" Type="http://schemas.openxmlformats.org/officeDocument/2006/relationships/hyperlink" Target="mailto:servicecentrum@logius.nl?subject=Planning%20aansluiting%20op%20Digipoort" TargetMode="External"/><Relationship Id="rId11" Type="http://schemas.openxmlformats.org/officeDocument/2006/relationships/drawing" Target="../drawings/drawing1.xml"/><Relationship Id="rId5" Type="http://schemas.openxmlformats.org/officeDocument/2006/relationships/hyperlink" Target="mailto:servicecentrum@logius.nl?subject=Aanvraag%20testcertificaat%20voor%20gebruik%20Digipoot%20PI%20ihkv%20DigiInkoop" TargetMode="External"/><Relationship Id="rId10" Type="http://schemas.openxmlformats.org/officeDocument/2006/relationships/printerSettings" Target="../printerSettings/printerSettings1.bin"/><Relationship Id="rId4" Type="http://schemas.openxmlformats.org/officeDocument/2006/relationships/hyperlink" Target="https://www.logius.nl/ondersteuning/gegevensuitwisseling/digiinkoop-voor-leveranciers-via-digipoort/" TargetMode="External"/><Relationship Id="rId9" Type="http://schemas.openxmlformats.org/officeDocument/2006/relationships/hyperlink" Target="https://www.logius.nl/ondersteuning/gegevensuitwisseling/digiinkoop-voor-leveranciers-via-digipo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36"/>
  <sheetViews>
    <sheetView topLeftCell="A10" workbookViewId="0">
      <selection activeCell="B4" sqref="B4"/>
    </sheetView>
  </sheetViews>
  <sheetFormatPr defaultRowHeight="12.75" x14ac:dyDescent="0.2"/>
  <cols>
    <col min="1" max="1" width="2" customWidth="1"/>
    <col min="2" max="2" width="101.42578125" customWidth="1"/>
    <col min="3" max="3" width="2.42578125" customWidth="1"/>
  </cols>
  <sheetData>
    <row r="1" spans="1:156" ht="13.5" thickBot="1" x14ac:dyDescent="0.25"/>
    <row r="2" spans="1:156" s="18" customFormat="1" ht="60" customHeight="1" thickBot="1" x14ac:dyDescent="0.25">
      <c r="A2" s="313"/>
      <c r="B2" s="314" t="s">
        <v>234</v>
      </c>
      <c r="C2" s="64"/>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row>
    <row r="4" spans="1:156" x14ac:dyDescent="0.2">
      <c r="A4" s="315"/>
      <c r="B4" s="315" t="s">
        <v>235</v>
      </c>
    </row>
    <row r="5" spans="1:156" ht="76.5" x14ac:dyDescent="0.2">
      <c r="A5" s="6"/>
      <c r="B5" s="6" t="s">
        <v>236</v>
      </c>
    </row>
    <row r="6" spans="1:156" x14ac:dyDescent="0.2">
      <c r="A6" s="6"/>
      <c r="B6" s="6"/>
    </row>
    <row r="7" spans="1:156" x14ac:dyDescent="0.2">
      <c r="A7" s="315"/>
      <c r="B7" s="315" t="s">
        <v>228</v>
      </c>
    </row>
    <row r="8" spans="1:156" x14ac:dyDescent="0.2">
      <c r="A8" s="6"/>
      <c r="B8" s="6" t="s">
        <v>135</v>
      </c>
    </row>
    <row r="9" spans="1:156" x14ac:dyDescent="0.2">
      <c r="A9" s="6"/>
      <c r="B9" s="6" t="s">
        <v>136</v>
      </c>
    </row>
    <row r="10" spans="1:156" x14ac:dyDescent="0.2">
      <c r="A10" s="6"/>
      <c r="B10" s="6" t="s">
        <v>137</v>
      </c>
    </row>
    <row r="11" spans="1:156" ht="25.5" x14ac:dyDescent="0.2">
      <c r="A11" s="6"/>
      <c r="B11" s="6" t="s">
        <v>229</v>
      </c>
    </row>
    <row r="12" spans="1:156" x14ac:dyDescent="0.2">
      <c r="A12" s="6"/>
      <c r="B12" s="6"/>
    </row>
    <row r="13" spans="1:156" x14ac:dyDescent="0.2">
      <c r="A13" s="315"/>
      <c r="B13" s="315" t="s">
        <v>138</v>
      </c>
    </row>
    <row r="14" spans="1:156" ht="25.5" x14ac:dyDescent="0.2">
      <c r="A14" s="6"/>
      <c r="B14" s="6" t="s">
        <v>230</v>
      </c>
    </row>
    <row r="15" spans="1:156" x14ac:dyDescent="0.2">
      <c r="A15" s="6"/>
      <c r="B15" s="6"/>
    </row>
    <row r="16" spans="1:156" x14ac:dyDescent="0.2">
      <c r="A16" s="315"/>
      <c r="B16" s="315" t="s">
        <v>148</v>
      </c>
    </row>
    <row r="17" spans="1:2" ht="38.25" x14ac:dyDescent="0.2">
      <c r="A17" s="6"/>
      <c r="B17" s="6" t="s">
        <v>231</v>
      </c>
    </row>
    <row r="18" spans="1:2" x14ac:dyDescent="0.2">
      <c r="A18" s="6"/>
      <c r="B18" s="6"/>
    </row>
    <row r="19" spans="1:2" x14ac:dyDescent="0.2">
      <c r="A19" s="315"/>
      <c r="B19" s="315" t="s">
        <v>151</v>
      </c>
    </row>
    <row r="20" spans="1:2" ht="25.5" customHeight="1" x14ac:dyDescent="0.2">
      <c r="A20" s="6"/>
      <c r="B20" s="6" t="s">
        <v>232</v>
      </c>
    </row>
    <row r="21" spans="1:2" x14ac:dyDescent="0.2">
      <c r="A21" s="6"/>
      <c r="B21" s="6"/>
    </row>
    <row r="22" spans="1:2" x14ac:dyDescent="0.2">
      <c r="A22" s="315"/>
      <c r="B22" s="315" t="s">
        <v>139</v>
      </c>
    </row>
    <row r="23" spans="1:2" ht="25.5" x14ac:dyDescent="0.2">
      <c r="A23" s="6"/>
      <c r="B23" s="6" t="s">
        <v>233</v>
      </c>
    </row>
    <row r="24" spans="1:2" x14ac:dyDescent="0.2">
      <c r="A24" s="6"/>
      <c r="B24" s="6"/>
    </row>
    <row r="25" spans="1:2" x14ac:dyDescent="0.2">
      <c r="A25" s="6"/>
      <c r="B25" s="6"/>
    </row>
    <row r="26" spans="1:2" x14ac:dyDescent="0.2">
      <c r="A26" s="6"/>
      <c r="B26" s="6"/>
    </row>
    <row r="27" spans="1:2" x14ac:dyDescent="0.2">
      <c r="A27" s="6"/>
      <c r="B27" s="6"/>
    </row>
    <row r="28" spans="1:2" x14ac:dyDescent="0.2">
      <c r="A28" s="6"/>
      <c r="B28" s="6"/>
    </row>
    <row r="29" spans="1:2" x14ac:dyDescent="0.2">
      <c r="A29" s="6"/>
      <c r="B29" s="6"/>
    </row>
    <row r="30" spans="1:2" x14ac:dyDescent="0.2">
      <c r="A30" s="6"/>
      <c r="B30" s="6"/>
    </row>
    <row r="31" spans="1:2" x14ac:dyDescent="0.2">
      <c r="A31" s="6"/>
      <c r="B31" s="6"/>
    </row>
    <row r="32" spans="1:2" x14ac:dyDescent="0.2">
      <c r="A32" s="6"/>
      <c r="B32" s="6"/>
    </row>
    <row r="33" spans="1:2" x14ac:dyDescent="0.2">
      <c r="A33" s="6"/>
      <c r="B33" s="6"/>
    </row>
    <row r="34" spans="1:2" x14ac:dyDescent="0.2">
      <c r="A34" s="6"/>
      <c r="B34" s="6"/>
    </row>
    <row r="35" spans="1:2" x14ac:dyDescent="0.2">
      <c r="A35" s="6"/>
      <c r="B35" s="6"/>
    </row>
    <row r="36" spans="1:2" x14ac:dyDescent="0.2">
      <c r="A36" s="6"/>
      <c r="B36"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V261"/>
  <sheetViews>
    <sheetView tabSelected="1" topLeftCell="A93" zoomScale="70" zoomScaleNormal="70" workbookViewId="0">
      <selection activeCell="Z124" sqref="Z124"/>
    </sheetView>
  </sheetViews>
  <sheetFormatPr defaultRowHeight="12.75" x14ac:dyDescent="0.2"/>
  <cols>
    <col min="1" max="1" width="2.140625" style="69" customWidth="1"/>
    <col min="2" max="2" width="5.85546875" style="12" customWidth="1"/>
    <col min="3" max="3" width="60.140625" style="6" customWidth="1"/>
    <col min="4" max="4" width="7.140625" style="6" customWidth="1"/>
    <col min="5" max="7" width="16" style="6" customWidth="1"/>
    <col min="8" max="8" width="16" style="52" customWidth="1"/>
    <col min="9" max="9" width="10.42578125" customWidth="1"/>
    <col min="10" max="10" width="15.28515625" style="6" customWidth="1"/>
    <col min="11" max="11" width="12.28515625" style="14" customWidth="1"/>
    <col min="12" max="12" width="12" style="11" customWidth="1"/>
    <col min="13" max="13" width="12" style="5" customWidth="1"/>
    <col min="14" max="15" width="12.28515625" style="16" hidden="1" customWidth="1"/>
    <col min="16" max="16" width="9.140625" style="16" hidden="1" customWidth="1"/>
    <col min="17" max="17" width="11.140625" style="13" hidden="1" customWidth="1"/>
    <col min="18" max="18" width="8.85546875" hidden="1" customWidth="1"/>
    <col min="19" max="19" width="11" hidden="1" customWidth="1"/>
    <col min="20" max="20" width="10.7109375" hidden="1" customWidth="1"/>
    <col min="21" max="21" width="14" style="35" hidden="1" customWidth="1"/>
    <col min="22" max="22" width="10.7109375" style="35" hidden="1" customWidth="1"/>
    <col min="23" max="23" width="10.42578125" style="35" hidden="1" customWidth="1"/>
    <col min="24" max="24" width="10.85546875" style="5" hidden="1" customWidth="1"/>
    <col min="25" max="25" width="9.140625" style="16" hidden="1" customWidth="1"/>
    <col min="26" max="37" width="9.140625" style="16" customWidth="1"/>
    <col min="38" max="204" width="9.140625" style="5" customWidth="1"/>
  </cols>
  <sheetData>
    <row r="1" spans="1:204" ht="110.25" customHeight="1" thickBot="1" x14ac:dyDescent="0.25">
      <c r="A1" s="79"/>
      <c r="B1" s="80"/>
      <c r="C1" s="81"/>
      <c r="D1" s="81"/>
      <c r="E1" s="81"/>
      <c r="F1" s="81"/>
      <c r="G1" s="81"/>
      <c r="H1" s="82"/>
      <c r="I1" s="79"/>
      <c r="J1" s="375" t="s">
        <v>140</v>
      </c>
      <c r="K1" s="376"/>
      <c r="L1" s="376"/>
      <c r="M1" s="376"/>
    </row>
    <row r="2" spans="1:204" s="1" customFormat="1" ht="24" customHeight="1" x14ac:dyDescent="0.35">
      <c r="A2" s="83"/>
      <c r="B2" s="357" t="s">
        <v>43</v>
      </c>
      <c r="C2" s="358"/>
      <c r="D2" s="358"/>
      <c r="E2" s="358"/>
      <c r="F2" s="358"/>
      <c r="G2" s="358"/>
      <c r="H2" s="358"/>
      <c r="I2" s="358"/>
      <c r="J2" s="358"/>
      <c r="K2" s="358"/>
      <c r="L2" s="358"/>
      <c r="M2" s="359"/>
      <c r="N2" s="27"/>
      <c r="O2" s="27"/>
      <c r="P2" s="27"/>
      <c r="Q2" s="13"/>
      <c r="R2"/>
      <c r="S2"/>
      <c r="T2"/>
      <c r="U2" s="35" t="s">
        <v>30</v>
      </c>
      <c r="V2" s="35"/>
      <c r="W2" s="35"/>
      <c r="X2" s="97"/>
      <c r="Y2" s="27"/>
      <c r="Z2" s="27"/>
      <c r="AA2" s="27"/>
      <c r="AB2" s="27"/>
      <c r="AC2" s="27"/>
      <c r="AD2" s="27"/>
      <c r="AE2" s="27"/>
      <c r="AF2" s="27"/>
      <c r="AG2" s="27"/>
      <c r="AH2" s="27"/>
      <c r="AI2" s="27"/>
      <c r="AJ2" s="27"/>
      <c r="AK2" s="27"/>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row>
    <row r="3" spans="1:204" s="8" customFormat="1" ht="15.95" customHeight="1" x14ac:dyDescent="0.3">
      <c r="A3" s="84"/>
      <c r="B3" s="360" t="s">
        <v>44</v>
      </c>
      <c r="C3" s="361"/>
      <c r="D3" s="361"/>
      <c r="E3" s="361"/>
      <c r="F3" s="361"/>
      <c r="G3" s="361"/>
      <c r="H3" s="361"/>
      <c r="I3" s="361"/>
      <c r="J3" s="361"/>
      <c r="K3" s="361"/>
      <c r="L3" s="361"/>
      <c r="M3" s="362"/>
      <c r="N3" s="28"/>
      <c r="O3" s="28"/>
      <c r="P3" s="28"/>
      <c r="Q3" s="13" t="s">
        <v>237</v>
      </c>
      <c r="R3" t="s">
        <v>31</v>
      </c>
      <c r="S3" t="s">
        <v>32</v>
      </c>
      <c r="T3" t="s">
        <v>26</v>
      </c>
      <c r="U3" s="35" t="str">
        <f>R3</f>
        <v>Plan</v>
      </c>
      <c r="V3" s="35" t="str">
        <f>S3</f>
        <v>Prognose</v>
      </c>
      <c r="W3" s="35" t="str">
        <f>T3</f>
        <v>Voortgang</v>
      </c>
      <c r="X3" s="7"/>
      <c r="Y3" s="28"/>
      <c r="Z3" s="28"/>
      <c r="AA3" s="28"/>
      <c r="AB3" s="28"/>
      <c r="AC3" s="28"/>
      <c r="AD3" s="28"/>
      <c r="AE3" s="28"/>
      <c r="AF3" s="28"/>
      <c r="AG3" s="28"/>
      <c r="AH3" s="28"/>
      <c r="AI3" s="28"/>
      <c r="AJ3" s="28"/>
      <c r="AK3" s="28"/>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row>
    <row r="4" spans="1:204" s="8" customFormat="1" ht="18" customHeight="1" x14ac:dyDescent="0.3">
      <c r="A4" s="84"/>
      <c r="B4" s="109"/>
      <c r="C4" s="51"/>
      <c r="D4" s="51"/>
      <c r="E4" s="51"/>
      <c r="F4" s="51"/>
      <c r="G4" s="51"/>
      <c r="H4" s="53"/>
      <c r="I4" s="51"/>
      <c r="J4" s="51"/>
      <c r="K4" s="85"/>
      <c r="L4" s="85"/>
      <c r="M4" s="110"/>
      <c r="N4" s="28"/>
      <c r="O4" s="68" t="s">
        <v>86</v>
      </c>
      <c r="P4" s="28"/>
      <c r="Q4" s="13">
        <f>'Aansluitproces Digipoort PI'!D15</f>
        <v>40909</v>
      </c>
      <c r="R4">
        <f>IF(Q4&lt;&gt;"",SUMIF('Aansluitproces Digipoort PI'!E$27:E$108,'Aansluitproces Digipoort PI'!Q4,'Aansluitproces Digipoort PI'!$J$27:$J$108),"")</f>
        <v>0</v>
      </c>
      <c r="S4">
        <f>IF(Q4&lt;&gt;"",SUMIF('Aansluitproces Digipoort PI'!G$27:G$108,'Aansluitproces Digipoort PI'!$R4,'Aansluitproces Digipoort PI'!$J$27:$J$108),"")</f>
        <v>0</v>
      </c>
      <c r="T4">
        <f>IF(Q4&lt;&gt;"",SUMIF('Aansluitproces Digipoort PI'!H$27:H$108,'Aansluitproces Digipoort PI'!Q4,'Aansluitproces Digipoort PI'!$J$27:$J$108),"")</f>
        <v>0</v>
      </c>
      <c r="U4" s="35" t="e">
        <f>SUM(R$4:R4)/R$206</f>
        <v>#REF!</v>
      </c>
      <c r="V4" s="35" t="e">
        <f>SUM(S$4:S4)/S$206</f>
        <v>#REF!</v>
      </c>
      <c r="W4" s="35" t="e">
        <f>SUM(T$4:T4)/S$206</f>
        <v>#REF!</v>
      </c>
      <c r="X4" s="7"/>
      <c r="Y4" s="28"/>
      <c r="Z4" s="28"/>
      <c r="AA4" s="28"/>
      <c r="AB4" s="28"/>
      <c r="AC4" s="28"/>
      <c r="AD4" s="28"/>
      <c r="AE4" s="28"/>
      <c r="AF4" s="28"/>
      <c r="AG4" s="28"/>
      <c r="AH4" s="28"/>
      <c r="AI4" s="28"/>
      <c r="AJ4" s="28"/>
      <c r="AK4" s="28"/>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row>
    <row r="5" spans="1:204" s="21" customFormat="1" ht="27.75" customHeight="1" x14ac:dyDescent="0.2">
      <c r="A5" s="86"/>
      <c r="B5" s="316" t="s">
        <v>82</v>
      </c>
      <c r="C5" s="317"/>
      <c r="D5" s="87"/>
      <c r="E5" s="87"/>
      <c r="F5" s="87"/>
      <c r="G5" s="87"/>
      <c r="H5" s="88"/>
      <c r="I5" s="87"/>
      <c r="J5" s="87"/>
      <c r="K5" s="89"/>
      <c r="L5" s="89"/>
      <c r="M5" s="111"/>
      <c r="N5" s="29"/>
      <c r="O5" s="37" t="b">
        <f>IF(D22="Punch out",TRUE,FALSE)</f>
        <v>0</v>
      </c>
      <c r="P5" s="29"/>
      <c r="Q5" s="13">
        <f>IF(Q4&lt;'Aansluitproces Digipoort PI'!$D$17,Q4+1,"")</f>
        <v>40910</v>
      </c>
      <c r="R5">
        <f>IF(Q5&lt;&gt;"",SUMIF('Aansluitproces Digipoort PI'!E$27:E$108,'Aansluitproces Digipoort PI'!Q5,'Aansluitproces Digipoort PI'!$J$27:$J$108),"")</f>
        <v>1</v>
      </c>
      <c r="S5">
        <f>IF(Q5&lt;&gt;"",SUMIF('Aansluitproces Digipoort PI'!G$27:G$108,'Aansluitproces Digipoort PI'!$Q5,'Aansluitproces Digipoort PI'!$J$27:$J$108),"")</f>
        <v>1</v>
      </c>
      <c r="T5">
        <f>IF(Q5&lt;&gt;"",SUMIF('Aansluitproces Digipoort PI'!H$27:H$108,'Aansluitproces Digipoort PI'!Q5,'Aansluitproces Digipoort PI'!$J$27:$J$108),"")</f>
        <v>0</v>
      </c>
      <c r="U5" s="35" t="e">
        <f>SUM(R$4:R5)/R$206</f>
        <v>#REF!</v>
      </c>
      <c r="V5" s="35" t="e">
        <f>SUM(S$4:S5)/S$206</f>
        <v>#REF!</v>
      </c>
      <c r="W5" s="35" t="e">
        <f>SUM(T$4:T5)/S$206</f>
        <v>#REF!</v>
      </c>
      <c r="X5" s="20"/>
      <c r="Y5" s="29"/>
      <c r="Z5" s="29"/>
      <c r="AA5" s="29"/>
      <c r="AB5" s="29"/>
      <c r="AC5" s="29"/>
      <c r="AD5" s="29"/>
      <c r="AE5" s="29"/>
      <c r="AF5" s="29"/>
      <c r="AG5" s="29"/>
      <c r="AH5" s="29"/>
      <c r="AI5" s="29"/>
      <c r="AJ5" s="29"/>
      <c r="AK5" s="29"/>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row>
    <row r="6" spans="1:204" s="2" customFormat="1" ht="5.25" customHeight="1" thickBot="1" x14ac:dyDescent="0.25">
      <c r="A6" s="90"/>
      <c r="B6" s="112"/>
      <c r="C6" s="113"/>
      <c r="D6" s="114"/>
      <c r="E6" s="114"/>
      <c r="F6" s="114"/>
      <c r="G6" s="114"/>
      <c r="H6" s="115"/>
      <c r="I6" s="114"/>
      <c r="J6" s="114"/>
      <c r="K6" s="116"/>
      <c r="L6" s="116"/>
      <c r="M6" s="117"/>
      <c r="N6" s="30"/>
      <c r="O6" s="30"/>
      <c r="P6" s="30"/>
      <c r="Q6" s="13">
        <f>IF(Q5&lt;'Aansluitproces Digipoort PI'!$D$17,Q5+1,"")</f>
        <v>40911</v>
      </c>
      <c r="R6">
        <f>IF(Q6&lt;&gt;"",SUMIF('Aansluitproces Digipoort PI'!E$27:E$108,'Aansluitproces Digipoort PI'!Q6,'Aansluitproces Digipoort PI'!$J$27:$J$108),"")</f>
        <v>1</v>
      </c>
      <c r="S6">
        <f>IF(Q6&lt;&gt;"",SUMIF('Aansluitproces Digipoort PI'!G$27:G$108,'Aansluitproces Digipoort PI'!$Q6,'Aansluitproces Digipoort PI'!$J$27:$J$108),"")</f>
        <v>1</v>
      </c>
      <c r="T6">
        <f>IF(Q6&lt;&gt;"",SUMIF('Aansluitproces Digipoort PI'!H$27:H$108,'Aansluitproces Digipoort PI'!Q6,'Aansluitproces Digipoort PI'!$J$27:$J$108),"")</f>
        <v>0</v>
      </c>
      <c r="U6" s="35" t="e">
        <f>SUM(R$4:R6)/R$206</f>
        <v>#REF!</v>
      </c>
      <c r="V6" s="35" t="e">
        <f>SUM(S$4:S6)/S$206</f>
        <v>#REF!</v>
      </c>
      <c r="W6" s="35" t="e">
        <f>SUM(T$4:T6)/S$206</f>
        <v>#REF!</v>
      </c>
      <c r="X6" s="20"/>
      <c r="Y6" s="30"/>
      <c r="Z6" s="30"/>
      <c r="AA6" s="30"/>
      <c r="AB6" s="30"/>
      <c r="AC6" s="30"/>
      <c r="AD6" s="30"/>
      <c r="AE6" s="30"/>
      <c r="AF6" s="30"/>
      <c r="AG6" s="30"/>
      <c r="AH6" s="30"/>
      <c r="AI6" s="30"/>
      <c r="AJ6" s="30"/>
      <c r="AK6" s="30"/>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row>
    <row r="7" spans="1:204" s="2" customFormat="1" ht="3" customHeight="1" x14ac:dyDescent="0.2">
      <c r="A7" s="90"/>
      <c r="B7" s="91"/>
      <c r="C7" s="92"/>
      <c r="D7" s="92"/>
      <c r="E7" s="92"/>
      <c r="F7" s="92"/>
      <c r="G7" s="92"/>
      <c r="H7" s="93"/>
      <c r="I7" s="92"/>
      <c r="J7" s="92"/>
      <c r="K7" s="94"/>
      <c r="L7" s="95"/>
      <c r="M7" s="90"/>
      <c r="N7" s="30"/>
      <c r="O7" s="30"/>
      <c r="P7" s="30"/>
      <c r="Q7" s="13">
        <f>IF(Q6&lt;'Aansluitproces Digipoort PI'!$D$17,Q6+1,"")</f>
        <v>40912</v>
      </c>
      <c r="R7">
        <f>IF(Q7&lt;&gt;"",SUMIF('Aansluitproces Digipoort PI'!E$27:E$108,'Aansluitproces Digipoort PI'!Q7,'Aansluitproces Digipoort PI'!$J$27:$J$108),"")</f>
        <v>0</v>
      </c>
      <c r="S7">
        <f>IF(Q7&lt;&gt;"",SUMIF('Aansluitproces Digipoort PI'!G$27:G$108,'Aansluitproces Digipoort PI'!$Q7,'Aansluitproces Digipoort PI'!$J$27:$J$108),"")</f>
        <v>0</v>
      </c>
      <c r="T7">
        <f>IF(Q7&lt;&gt;"",SUMIF('Aansluitproces Digipoort PI'!H$27:H$108,'Aansluitproces Digipoort PI'!Q7,'Aansluitproces Digipoort PI'!$J$27:$J$108),"")</f>
        <v>0</v>
      </c>
      <c r="U7" s="35" t="e">
        <f>SUM(R$4:R7)/R$206</f>
        <v>#REF!</v>
      </c>
      <c r="V7" s="35" t="e">
        <f>SUM(S$4:S7)/S$206</f>
        <v>#REF!</v>
      </c>
      <c r="W7" s="35" t="e">
        <f>SUM(T$4:T7)/S$206</f>
        <v>#REF!</v>
      </c>
      <c r="X7" s="20"/>
      <c r="Y7" s="30"/>
      <c r="Z7" s="30"/>
      <c r="AA7" s="30"/>
      <c r="AB7" s="30"/>
      <c r="AC7" s="30"/>
      <c r="AD7" s="30"/>
      <c r="AE7" s="30"/>
      <c r="AF7" s="30"/>
      <c r="AG7" s="30"/>
      <c r="AH7" s="30"/>
      <c r="AI7" s="30"/>
      <c r="AJ7" s="30"/>
      <c r="AK7" s="30"/>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row>
    <row r="8" spans="1:204" s="2" customFormat="1" ht="3" customHeight="1" x14ac:dyDescent="0.2">
      <c r="A8" s="90"/>
      <c r="B8" s="91"/>
      <c r="C8" s="92"/>
      <c r="D8" s="92"/>
      <c r="E8" s="92"/>
      <c r="F8" s="92"/>
      <c r="G8" s="92"/>
      <c r="H8" s="93"/>
      <c r="I8" s="92"/>
      <c r="J8" s="92"/>
      <c r="K8" s="94"/>
      <c r="L8" s="95"/>
      <c r="M8" s="90"/>
      <c r="N8" s="30"/>
      <c r="O8" s="30"/>
      <c r="P8" s="30"/>
      <c r="Q8" s="13">
        <f>IF(Q7&lt;'Aansluitproces Digipoort PI'!$D$17,Q7+1,"")</f>
        <v>40913</v>
      </c>
      <c r="R8">
        <f>IF(Q8&lt;&gt;"",SUMIF('Aansluitproces Digipoort PI'!E$27:E$108,'Aansluitproces Digipoort PI'!Q8,'Aansluitproces Digipoort PI'!$J$27:$J$108),"")</f>
        <v>6</v>
      </c>
      <c r="S8">
        <f>IF(Q8&lt;&gt;"",SUMIF('Aansluitproces Digipoort PI'!G$27:G$108,'Aansluitproces Digipoort PI'!$Q8,'Aansluitproces Digipoort PI'!$J$27:$J$108),"")</f>
        <v>6</v>
      </c>
      <c r="T8">
        <f>IF(Q8&lt;&gt;"",SUMIF('Aansluitproces Digipoort PI'!H$27:H$108,'Aansluitproces Digipoort PI'!Q8,'Aansluitproces Digipoort PI'!$J$27:$J$108),"")</f>
        <v>0</v>
      </c>
      <c r="U8" s="35" t="e">
        <f>SUM(R$4:R8)/R$206</f>
        <v>#REF!</v>
      </c>
      <c r="V8" s="35" t="e">
        <f>SUM(S$4:S8)/S$206</f>
        <v>#REF!</v>
      </c>
      <c r="W8" s="35" t="e">
        <f>SUM(T$4:T8)/S$206</f>
        <v>#REF!</v>
      </c>
      <c r="X8" s="20"/>
      <c r="Y8" s="30"/>
      <c r="Z8" s="30"/>
      <c r="AA8" s="30"/>
      <c r="AB8" s="30"/>
      <c r="AC8" s="30"/>
      <c r="AD8" s="30"/>
      <c r="AE8" s="30"/>
      <c r="AF8" s="30"/>
      <c r="AG8" s="30"/>
      <c r="AH8" s="30"/>
      <c r="AI8" s="30"/>
      <c r="AJ8" s="30"/>
      <c r="AK8" s="30"/>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row>
    <row r="9" spans="1:204" s="2" customFormat="1" ht="3" customHeight="1" x14ac:dyDescent="0.2">
      <c r="A9" s="90"/>
      <c r="B9" s="91"/>
      <c r="C9" s="92"/>
      <c r="D9" s="92"/>
      <c r="E9" s="92"/>
      <c r="F9" s="92"/>
      <c r="G9" s="92"/>
      <c r="H9" s="93"/>
      <c r="I9" s="92"/>
      <c r="J9" s="92"/>
      <c r="K9" s="94"/>
      <c r="L9" s="95"/>
      <c r="M9" s="90"/>
      <c r="N9" s="30"/>
      <c r="O9" s="30"/>
      <c r="P9" s="30"/>
      <c r="Q9" s="13">
        <f>IF(Q8&lt;'Aansluitproces Digipoort PI'!$D$17,Q8+1,"")</f>
        <v>40914</v>
      </c>
      <c r="R9">
        <f>IF(Q9&lt;&gt;"",SUMIF('Aansluitproces Digipoort PI'!E$27:E$108,'Aansluitproces Digipoort PI'!Q9,'Aansluitproces Digipoort PI'!$J$27:$J$108),"")</f>
        <v>3</v>
      </c>
      <c r="S9">
        <f>IF(Q9&lt;&gt;"",SUMIF('Aansluitproces Digipoort PI'!G$27:G$108,'Aansluitproces Digipoort PI'!$Q9,'Aansluitproces Digipoort PI'!$J$27:$J$108),"")</f>
        <v>3</v>
      </c>
      <c r="T9">
        <f>IF(Q9&lt;&gt;"",SUMIF('Aansluitproces Digipoort PI'!H$27:H$108,'Aansluitproces Digipoort PI'!Q9,'Aansluitproces Digipoort PI'!$J$27:$J$108),"")</f>
        <v>0</v>
      </c>
      <c r="U9" s="35" t="e">
        <f>SUM(R$4:R9)/R$206</f>
        <v>#REF!</v>
      </c>
      <c r="V9" s="35" t="e">
        <f>SUM(S$4:S9)/S$206</f>
        <v>#REF!</v>
      </c>
      <c r="W9" s="35" t="e">
        <f>SUM(T$4:T9)/S$206</f>
        <v>#REF!</v>
      </c>
      <c r="X9" s="20"/>
      <c r="Y9" s="30"/>
      <c r="Z9" s="30"/>
      <c r="AA9" s="30"/>
      <c r="AB9" s="30"/>
      <c r="AC9" s="30"/>
      <c r="AD9" s="30"/>
      <c r="AE9" s="30"/>
      <c r="AF9" s="30"/>
      <c r="AG9" s="30"/>
      <c r="AH9" s="30"/>
      <c r="AI9" s="30"/>
      <c r="AJ9" s="30"/>
      <c r="AK9" s="30"/>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row>
    <row r="10" spans="1:204" s="2" customFormat="1" ht="3" customHeight="1" x14ac:dyDescent="0.2">
      <c r="A10" s="90"/>
      <c r="B10" s="91"/>
      <c r="C10" s="92"/>
      <c r="D10" s="92"/>
      <c r="E10" s="92"/>
      <c r="F10" s="92"/>
      <c r="G10" s="92"/>
      <c r="H10" s="93"/>
      <c r="I10" s="92"/>
      <c r="J10" s="92"/>
      <c r="K10" s="94"/>
      <c r="L10" s="95"/>
      <c r="M10" s="90"/>
      <c r="N10" s="30"/>
      <c r="O10" s="30"/>
      <c r="P10" s="30"/>
      <c r="Q10" s="13">
        <f>IF(Q9&lt;'Aansluitproces Digipoort PI'!$D$17,Q9+1,"")</f>
        <v>40915</v>
      </c>
      <c r="R10">
        <f>IF(Q10&lt;&gt;"",SUMIF('Aansluitproces Digipoort PI'!E$27:E$108,'Aansluitproces Digipoort PI'!Q10,'Aansluitproces Digipoort PI'!$J$27:$J$108),"")</f>
        <v>0</v>
      </c>
      <c r="S10">
        <f>IF(Q10&lt;&gt;"",SUMIF('Aansluitproces Digipoort PI'!G$27:G$108,'Aansluitproces Digipoort PI'!$Q10,'Aansluitproces Digipoort PI'!$J$27:$J$108),"")</f>
        <v>0</v>
      </c>
      <c r="T10">
        <f>IF(Q10&lt;&gt;"",SUMIF('Aansluitproces Digipoort PI'!H$27:H$108,'Aansluitproces Digipoort PI'!Q10,'Aansluitproces Digipoort PI'!$J$27:$J$108),"")</f>
        <v>0</v>
      </c>
      <c r="U10" s="35" t="e">
        <f>SUM(R$4:R10)/R$206</f>
        <v>#REF!</v>
      </c>
      <c r="V10" s="35" t="e">
        <f>SUM(S$4:S10)/S$206</f>
        <v>#REF!</v>
      </c>
      <c r="W10" s="35" t="e">
        <f>SUM(T$4:T10)/S$206</f>
        <v>#REF!</v>
      </c>
      <c r="X10" s="20"/>
      <c r="Y10" s="30"/>
      <c r="Z10" s="30"/>
      <c r="AA10" s="30"/>
      <c r="AB10" s="30"/>
      <c r="AC10" s="30"/>
      <c r="AD10" s="30"/>
      <c r="AE10" s="30"/>
      <c r="AF10" s="30"/>
      <c r="AG10" s="30"/>
      <c r="AH10" s="30"/>
      <c r="AI10" s="30"/>
      <c r="AJ10" s="30"/>
      <c r="AK10" s="30"/>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row>
    <row r="11" spans="1:204" s="2" customFormat="1" ht="3" customHeight="1" x14ac:dyDescent="0.2">
      <c r="A11" s="90"/>
      <c r="B11" s="91"/>
      <c r="C11" s="92"/>
      <c r="D11" s="92"/>
      <c r="E11" s="92"/>
      <c r="F11" s="92"/>
      <c r="G11" s="92"/>
      <c r="H11" s="93"/>
      <c r="I11" s="92"/>
      <c r="J11" s="92"/>
      <c r="K11" s="94"/>
      <c r="L11" s="95"/>
      <c r="M11" s="90"/>
      <c r="N11" s="30"/>
      <c r="O11" s="30"/>
      <c r="P11" s="30"/>
      <c r="Q11" s="13">
        <f>IF(Q10&lt;'Aansluitproces Digipoort PI'!$D$17,Q10+1,"")</f>
        <v>40916</v>
      </c>
      <c r="R11">
        <f>IF(Q11&lt;&gt;"",SUMIF('Aansluitproces Digipoort PI'!E$27:E$108,'Aansluitproces Digipoort PI'!Q11,'Aansluitproces Digipoort PI'!$J$27:$J$108),"")</f>
        <v>0</v>
      </c>
      <c r="S11">
        <f>IF(Q11&lt;&gt;"",SUMIF('Aansluitproces Digipoort PI'!G$27:G$108,'Aansluitproces Digipoort PI'!$Q11,'Aansluitproces Digipoort PI'!$J$27:$J$108),"")</f>
        <v>0</v>
      </c>
      <c r="T11">
        <f>IF(Q11&lt;&gt;"",SUMIF('Aansluitproces Digipoort PI'!H$27:H$108,'Aansluitproces Digipoort PI'!Q11,'Aansluitproces Digipoort PI'!$J$27:$J$108),"")</f>
        <v>0</v>
      </c>
      <c r="U11" s="35" t="e">
        <f>SUM(R$4:R11)/R$206</f>
        <v>#REF!</v>
      </c>
      <c r="V11" s="35" t="e">
        <f>SUM(S$4:S11)/S$206</f>
        <v>#REF!</v>
      </c>
      <c r="W11" s="35" t="e">
        <f>SUM(T$4:T11)/S$206</f>
        <v>#REF!</v>
      </c>
      <c r="X11" s="3"/>
      <c r="Y11" s="30"/>
      <c r="Z11" s="30"/>
      <c r="AA11" s="30"/>
      <c r="AB11" s="30"/>
      <c r="AC11" s="30"/>
      <c r="AD11" s="30"/>
      <c r="AE11" s="30"/>
      <c r="AF11" s="30"/>
      <c r="AG11" s="30"/>
      <c r="AH11" s="30"/>
      <c r="AI11" s="30"/>
      <c r="AJ11" s="30"/>
      <c r="AK11" s="30"/>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row>
    <row r="12" spans="1:204" s="2" customFormat="1" ht="3" customHeight="1" x14ac:dyDescent="0.2">
      <c r="A12" s="90"/>
      <c r="B12" s="91"/>
      <c r="C12" s="92"/>
      <c r="D12" s="92"/>
      <c r="E12" s="92"/>
      <c r="F12" s="92"/>
      <c r="G12" s="92"/>
      <c r="H12" s="93"/>
      <c r="I12" s="92"/>
      <c r="J12" s="92"/>
      <c r="K12" s="94"/>
      <c r="L12" s="95"/>
      <c r="M12" s="90"/>
      <c r="N12" s="30"/>
      <c r="O12" s="30"/>
      <c r="P12" s="30"/>
      <c r="Q12" s="13">
        <f>IF(Q11&lt;'Aansluitproces Digipoort PI'!$D$17,Q11+1,"")</f>
        <v>40917</v>
      </c>
      <c r="R12">
        <f>IF(Q12&lt;&gt;"",SUMIF('Aansluitproces Digipoort PI'!E$27:E$108,'Aansluitproces Digipoort PI'!Q12,'Aansluitproces Digipoort PI'!$J$27:$J$108),"")</f>
        <v>2</v>
      </c>
      <c r="S12">
        <f>IF(Q12&lt;&gt;"",SUMIF('Aansluitproces Digipoort PI'!G$27:G$108,'Aansluitproces Digipoort PI'!$Q12,'Aansluitproces Digipoort PI'!$J$27:$J$108),"")</f>
        <v>2</v>
      </c>
      <c r="T12">
        <f>IF(Q12&lt;&gt;"",SUMIF('Aansluitproces Digipoort PI'!H$27:H$108,'Aansluitproces Digipoort PI'!Q12,'Aansluitproces Digipoort PI'!$J$27:$J$108),"")</f>
        <v>0</v>
      </c>
      <c r="U12" s="35" t="e">
        <f>SUM(R$4:R12)/R$206</f>
        <v>#REF!</v>
      </c>
      <c r="V12" s="35" t="e">
        <f>SUM(S$4:S12)/S$206</f>
        <v>#REF!</v>
      </c>
      <c r="W12" s="35" t="e">
        <f>SUM(T$4:T12)/S$206</f>
        <v>#REF!</v>
      </c>
      <c r="X12" s="3"/>
      <c r="Y12" s="30"/>
      <c r="Z12" s="30"/>
      <c r="AA12" s="30"/>
      <c r="AB12" s="30"/>
      <c r="AC12" s="30"/>
      <c r="AD12" s="30"/>
      <c r="AE12" s="30"/>
      <c r="AF12" s="30"/>
      <c r="AG12" s="30"/>
      <c r="AH12" s="30"/>
      <c r="AI12" s="30"/>
      <c r="AJ12" s="30"/>
      <c r="AK12" s="30"/>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row>
    <row r="13" spans="1:204" s="30" customFormat="1" ht="3" customHeight="1" thickBot="1" x14ac:dyDescent="0.25">
      <c r="A13" s="90"/>
      <c r="B13" s="91"/>
      <c r="C13" s="92"/>
      <c r="D13" s="92"/>
      <c r="E13" s="92"/>
      <c r="F13" s="92"/>
      <c r="G13" s="92"/>
      <c r="H13" s="93"/>
      <c r="I13" s="92"/>
      <c r="J13" s="92"/>
      <c r="K13" s="94"/>
      <c r="L13" s="95"/>
      <c r="M13" s="90"/>
      <c r="Q13" s="13">
        <f>IF(Q12&lt;'Aansluitproces Digipoort PI'!$D$17,Q12+1,"")</f>
        <v>40918</v>
      </c>
      <c r="R13">
        <f>IF(Q13&lt;&gt;"",SUMIF('Aansluitproces Digipoort PI'!E$27:E$108,'Aansluitproces Digipoort PI'!Q13,'Aansluitproces Digipoort PI'!$J$27:$J$108),"")</f>
        <v>6</v>
      </c>
      <c r="S13">
        <f>IF(Q13&lt;&gt;"",SUMIF('Aansluitproces Digipoort PI'!G$27:G$108,'Aansluitproces Digipoort PI'!$Q13,'Aansluitproces Digipoort PI'!$J$27:$J$108),"")</f>
        <v>6</v>
      </c>
      <c r="T13">
        <f>IF(Q13&lt;&gt;"",SUMIF('Aansluitproces Digipoort PI'!H$27:H$108,'Aansluitproces Digipoort PI'!Q13,'Aansluitproces Digipoort PI'!$J$27:$J$108),"")</f>
        <v>0</v>
      </c>
      <c r="U13" s="35" t="e">
        <f>SUM(R$4:R13)/R$206</f>
        <v>#REF!</v>
      </c>
      <c r="V13" s="35" t="e">
        <f>SUM(S$4:S13)/S$206</f>
        <v>#REF!</v>
      </c>
      <c r="W13" s="35" t="e">
        <f>SUM(T$4:T13)/S$206</f>
        <v>#REF!</v>
      </c>
    </row>
    <row r="14" spans="1:204" s="48" customFormat="1" ht="15" customHeight="1" thickBot="1" x14ac:dyDescent="0.25">
      <c r="A14" s="96"/>
      <c r="B14" s="371" t="s">
        <v>55</v>
      </c>
      <c r="C14" s="372"/>
      <c r="D14" s="118"/>
      <c r="E14" s="287"/>
      <c r="F14" s="23"/>
      <c r="G14" s="23"/>
      <c r="H14" s="96"/>
      <c r="I14" s="363" t="s">
        <v>28</v>
      </c>
      <c r="J14" s="364"/>
      <c r="K14" s="365"/>
      <c r="L14" s="365"/>
      <c r="M14" s="366"/>
      <c r="N14" s="47"/>
      <c r="O14" s="47"/>
      <c r="Q14" s="13">
        <f>IF(Q13&lt;'Aansluitproces Digipoort PI'!$D$17,Q13+1,"")</f>
        <v>40919</v>
      </c>
      <c r="R14">
        <f>IF(Q14&lt;&gt;"",SUMIF('Aansluitproces Digipoort PI'!E$27:E$108,'Aansluitproces Digipoort PI'!Q14,'Aansluitproces Digipoort PI'!$J$27:$J$108),"")</f>
        <v>1</v>
      </c>
      <c r="S14">
        <f>IF(Q14&lt;&gt;"",SUMIF('Aansluitproces Digipoort PI'!G$27:G$108,'Aansluitproces Digipoort PI'!$Q14,'Aansluitproces Digipoort PI'!$J$27:$J$108),"")</f>
        <v>1</v>
      </c>
      <c r="T14">
        <f>IF(Q14&lt;&gt;"",SUMIF('Aansluitproces Digipoort PI'!H$27:H$108,'Aansluitproces Digipoort PI'!Q14,'Aansluitproces Digipoort PI'!$J$27:$J$108),"")</f>
        <v>0</v>
      </c>
      <c r="U14" s="35" t="e">
        <f>SUM(R$4:R14)/R$206</f>
        <v>#REF!</v>
      </c>
      <c r="V14" s="35" t="e">
        <f>SUM(S$4:S14)/S$206</f>
        <v>#REF!</v>
      </c>
      <c r="W14" s="35" t="e">
        <f>SUM(T$4:T14)/S$206</f>
        <v>#REF!</v>
      </c>
      <c r="X14" s="47"/>
      <c r="Y14" s="47"/>
      <c r="Z14" s="47"/>
      <c r="AA14" s="47"/>
      <c r="AB14" s="47"/>
      <c r="AC14" s="47"/>
      <c r="AD14" s="47"/>
      <c r="AE14" s="47"/>
      <c r="AF14" s="47"/>
      <c r="AG14" s="47"/>
      <c r="AH14" s="47"/>
      <c r="AI14" s="47"/>
      <c r="AJ14" s="47"/>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row>
    <row r="15" spans="1:204" s="45" customFormat="1" ht="13.5" thickBot="1" x14ac:dyDescent="0.25">
      <c r="A15" s="70"/>
      <c r="B15" s="373" t="s">
        <v>53</v>
      </c>
      <c r="C15" s="374"/>
      <c r="D15" s="369">
        <v>40909</v>
      </c>
      <c r="E15" s="370"/>
      <c r="F15" s="23"/>
      <c r="G15" s="23"/>
      <c r="H15" s="44"/>
      <c r="I15" s="121" t="s">
        <v>26</v>
      </c>
      <c r="J15" s="122"/>
      <c r="K15" s="122" t="s">
        <v>26</v>
      </c>
      <c r="L15" s="122" t="s">
        <v>34</v>
      </c>
      <c r="M15" s="123" t="s">
        <v>29</v>
      </c>
      <c r="N15" s="44"/>
      <c r="O15" s="44"/>
      <c r="Q15" s="13">
        <f>IF(Q14&lt;'Aansluitproces Digipoort PI'!$D$17,Q14+1,"")</f>
        <v>40920</v>
      </c>
      <c r="R15">
        <f>IF(Q15&lt;&gt;"",SUMIF('Aansluitproces Digipoort PI'!E$27:E$108,'Aansluitproces Digipoort PI'!Q15,'Aansluitproces Digipoort PI'!$J$27:$J$108),"")</f>
        <v>2</v>
      </c>
      <c r="S15">
        <f>IF(Q15&lt;&gt;"",SUMIF('Aansluitproces Digipoort PI'!G$27:G$108,'Aansluitproces Digipoort PI'!$Q15,'Aansluitproces Digipoort PI'!$J$27:$J$108),"")</f>
        <v>2</v>
      </c>
      <c r="T15">
        <f>IF(Q15&lt;&gt;"",SUMIF('Aansluitproces Digipoort PI'!H$27:H$108,'Aansluitproces Digipoort PI'!Q15,'Aansluitproces Digipoort PI'!$J$27:$J$108),"")</f>
        <v>0</v>
      </c>
      <c r="U15" s="35" t="e">
        <f>SUM(R$4:R15)/R$206</f>
        <v>#REF!</v>
      </c>
      <c r="V15" s="35" t="e">
        <f>SUM(S$4:S15)/S$206</f>
        <v>#REF!</v>
      </c>
      <c r="W15" s="35" t="e">
        <f>SUM(T$4:T15)/S$206</f>
        <v>#REF!</v>
      </c>
      <c r="X15" s="44"/>
      <c r="Y15" s="44"/>
      <c r="Z15" s="44"/>
      <c r="AA15" s="44"/>
      <c r="AB15" s="44"/>
      <c r="AC15" s="44"/>
      <c r="AD15" s="44"/>
      <c r="AE15" s="44"/>
      <c r="AF15" s="44"/>
      <c r="AG15" s="44"/>
      <c r="AH15" s="44"/>
      <c r="AI15" s="44"/>
      <c r="AJ15" s="44"/>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row>
    <row r="16" spans="1:204" s="45" customFormat="1" x14ac:dyDescent="0.2">
      <c r="A16" s="70"/>
      <c r="B16" s="383" t="s">
        <v>51</v>
      </c>
      <c r="C16" s="384"/>
      <c r="D16" s="389">
        <f>MAX(E27:E102)</f>
        <v>40987</v>
      </c>
      <c r="E16" s="390"/>
      <c r="F16" s="23"/>
      <c r="G16" s="23"/>
      <c r="H16" s="44"/>
      <c r="I16" s="119" t="s">
        <v>33</v>
      </c>
      <c r="J16" s="57"/>
      <c r="K16" s="202">
        <f>SUMIF(H27:H37,"&gt;0",N27:N37)/SUM(N27:N37)</f>
        <v>0</v>
      </c>
      <c r="L16" s="203">
        <f>E37</f>
        <v>40919</v>
      </c>
      <c r="M16" s="204">
        <f>G37</f>
        <v>40919</v>
      </c>
      <c r="N16" s="44"/>
      <c r="O16" s="44"/>
      <c r="Q16" s="13">
        <f>IF(Q15&lt;'Aansluitproces Digipoort PI'!$D$17,Q15+1,"")</f>
        <v>40921</v>
      </c>
      <c r="R16">
        <f>IF(Q16&lt;&gt;"",SUMIF('Aansluitproces Digipoort PI'!E$27:E$108,'Aansluitproces Digipoort PI'!Q16,'Aansluitproces Digipoort PI'!$J$27:$J$108),"")</f>
        <v>0</v>
      </c>
      <c r="S16">
        <f>IF(Q16&lt;&gt;"",SUMIF('Aansluitproces Digipoort PI'!G$27:G$108,'Aansluitproces Digipoort PI'!$Q16,'Aansluitproces Digipoort PI'!$J$27:$J$108),"")</f>
        <v>0</v>
      </c>
      <c r="T16">
        <f>IF(Q16&lt;&gt;"",SUMIF('Aansluitproces Digipoort PI'!H$27:H$108,'Aansluitproces Digipoort PI'!Q16,'Aansluitproces Digipoort PI'!$J$27:$J$108),"")</f>
        <v>0</v>
      </c>
      <c r="U16" s="35" t="e">
        <f>SUM(R$4:R16)/R$206</f>
        <v>#REF!</v>
      </c>
      <c r="V16" s="35" t="e">
        <f>SUM(S$4:S16)/S$206</f>
        <v>#REF!</v>
      </c>
      <c r="W16" s="35" t="e">
        <f>SUM(T$4:T16)/S$206</f>
        <v>#REF!</v>
      </c>
      <c r="X16" s="44"/>
      <c r="Y16" s="44"/>
      <c r="Z16" s="44"/>
      <c r="AA16" s="44"/>
      <c r="AB16" s="44"/>
      <c r="AC16" s="44"/>
      <c r="AD16" s="44"/>
      <c r="AE16" s="44"/>
      <c r="AF16" s="44"/>
      <c r="AG16" s="44"/>
      <c r="AH16" s="44"/>
      <c r="AI16" s="44"/>
      <c r="AJ16" s="44"/>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row>
    <row r="17" spans="1:204" s="45" customFormat="1" x14ac:dyDescent="0.2">
      <c r="A17" s="70"/>
      <c r="B17" s="383" t="s">
        <v>52</v>
      </c>
      <c r="C17" s="384"/>
      <c r="D17" s="389">
        <f>M22</f>
        <v>40987</v>
      </c>
      <c r="E17" s="390"/>
      <c r="F17" s="23"/>
      <c r="G17" s="23"/>
      <c r="H17" s="44"/>
      <c r="I17" s="120" t="s">
        <v>97</v>
      </c>
      <c r="J17" s="58"/>
      <c r="K17" s="205">
        <f>SUMIF(H40:H44,"&gt;0",N40:N44)/SUM(N40:N44)</f>
        <v>0</v>
      </c>
      <c r="L17" s="206">
        <f>E46</f>
        <v>40934</v>
      </c>
      <c r="M17" s="207">
        <f>G46</f>
        <v>40934</v>
      </c>
      <c r="N17" s="44"/>
      <c r="O17" s="44"/>
      <c r="Q17" s="13">
        <f>IF(Q16&lt;'Aansluitproces Digipoort PI'!$D$17,Q16+1,"")</f>
        <v>40922</v>
      </c>
      <c r="R17">
        <f>IF(Q17&lt;&gt;"",SUMIF('Aansluitproces Digipoort PI'!E$27:E$108,'Aansluitproces Digipoort PI'!Q17,'Aansluitproces Digipoort PI'!$J$27:$J$108),"")</f>
        <v>0</v>
      </c>
      <c r="S17">
        <f>IF(Q17&lt;&gt;"",SUMIF('Aansluitproces Digipoort PI'!G$27:G$108,'Aansluitproces Digipoort PI'!$Q17,'Aansluitproces Digipoort PI'!$J$27:$J$108),"")</f>
        <v>0</v>
      </c>
      <c r="T17">
        <f>IF(Q17&lt;&gt;"",SUMIF('Aansluitproces Digipoort PI'!H$27:H$108,'Aansluitproces Digipoort PI'!Q17,'Aansluitproces Digipoort PI'!$J$27:$J$108),"")</f>
        <v>0</v>
      </c>
      <c r="U17" s="35" t="e">
        <f>SUM(R$4:R17)/R$206</f>
        <v>#REF!</v>
      </c>
      <c r="V17" s="35" t="e">
        <f>SUM(S$4:S17)/S$206</f>
        <v>#REF!</v>
      </c>
      <c r="W17" s="35" t="e">
        <f>SUM(T$4:T17)/S$206</f>
        <v>#REF!</v>
      </c>
      <c r="X17" s="44"/>
      <c r="Y17" s="44"/>
      <c r="Z17" s="44"/>
      <c r="AA17" s="44"/>
      <c r="AB17" s="44"/>
      <c r="AC17" s="44"/>
      <c r="AD17" s="44"/>
      <c r="AE17" s="44"/>
      <c r="AF17" s="44"/>
      <c r="AG17" s="44"/>
      <c r="AH17" s="44"/>
      <c r="AI17" s="44"/>
      <c r="AJ17" s="44"/>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row>
    <row r="18" spans="1:204" s="45" customFormat="1" x14ac:dyDescent="0.2">
      <c r="A18" s="70"/>
      <c r="B18" s="383" t="s">
        <v>58</v>
      </c>
      <c r="C18" s="346"/>
      <c r="D18" s="385"/>
      <c r="E18" s="386"/>
      <c r="F18" s="262"/>
      <c r="G18" s="23"/>
      <c r="H18" s="44"/>
      <c r="I18" s="120" t="s">
        <v>184</v>
      </c>
      <c r="J18" s="57"/>
      <c r="K18" s="205">
        <f>SUMIF(H51:H68,"&gt;0",N51:N68)/SUM(N51:N68)</f>
        <v>0</v>
      </c>
      <c r="L18" s="206">
        <f>E58</f>
        <v>40942</v>
      </c>
      <c r="M18" s="207">
        <f>G58</f>
        <v>40942</v>
      </c>
      <c r="N18" s="44"/>
      <c r="O18" s="44"/>
      <c r="Q18" s="13">
        <f>IF(Q17&lt;'Aansluitproces Digipoort PI'!$D$17,Q17+1,"")</f>
        <v>40923</v>
      </c>
      <c r="R18">
        <f>IF(Q18&lt;&gt;"",SUMIF('Aansluitproces Digipoort PI'!E$27:E$108,'Aansluitproces Digipoort PI'!Q18,'Aansluitproces Digipoort PI'!$J$27:$J$108),"")</f>
        <v>0</v>
      </c>
      <c r="S18">
        <f>IF(Q18&lt;&gt;"",SUMIF('Aansluitproces Digipoort PI'!G$27:G$108,'Aansluitproces Digipoort PI'!$Q18,'Aansluitproces Digipoort PI'!$J$27:$J$108),"")</f>
        <v>0</v>
      </c>
      <c r="T18">
        <f>IF(Q18&lt;&gt;"",SUMIF('Aansluitproces Digipoort PI'!H$27:H$108,'Aansluitproces Digipoort PI'!Q18,'Aansluitproces Digipoort PI'!$J$27:$J$108),"")</f>
        <v>0</v>
      </c>
      <c r="U18" s="35" t="e">
        <f>SUM(R$4:R18)/R$206</f>
        <v>#REF!</v>
      </c>
      <c r="V18" s="35" t="e">
        <f>SUM(S$4:S18)/S$206</f>
        <v>#REF!</v>
      </c>
      <c r="W18" s="35" t="e">
        <f>SUM(T$4:T18)/S$206</f>
        <v>#REF!</v>
      </c>
      <c r="X18" s="44"/>
      <c r="Y18" s="44"/>
      <c r="Z18" s="44"/>
      <c r="AA18" s="44"/>
      <c r="AB18" s="44"/>
      <c r="AC18" s="44"/>
      <c r="AD18" s="44"/>
      <c r="AE18" s="44"/>
      <c r="AF18" s="44"/>
      <c r="AG18" s="44"/>
      <c r="AH18" s="44"/>
      <c r="AI18" s="44"/>
      <c r="AJ18" s="44"/>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row>
    <row r="19" spans="1:204" s="45" customFormat="1" x14ac:dyDescent="0.2">
      <c r="A19" s="70"/>
      <c r="B19" s="345" t="s">
        <v>155</v>
      </c>
      <c r="C19" s="346"/>
      <c r="D19" s="381"/>
      <c r="E19" s="382"/>
      <c r="F19" s="258"/>
      <c r="G19" s="23"/>
      <c r="H19" s="44"/>
      <c r="I19" s="120" t="s">
        <v>131</v>
      </c>
      <c r="J19" s="57"/>
      <c r="K19" s="205">
        <f>SUMIF(H61:H64,"&gt;0",N61:N64)/SUM(N61:N64)</f>
        <v>0</v>
      </c>
      <c r="L19" s="206">
        <f>E66</f>
        <v>40956</v>
      </c>
      <c r="M19" s="207">
        <f>G66</f>
        <v>40956</v>
      </c>
      <c r="N19" s="44"/>
      <c r="O19" s="44"/>
      <c r="Q19" s="13">
        <f>IF(Q18&lt;'Aansluitproces Digipoort PI'!$D$17,Q18+1,"")</f>
        <v>40924</v>
      </c>
      <c r="R19">
        <f>IF(Q19&lt;&gt;"",SUMIF('Aansluitproces Digipoort PI'!E$27:E$108,'Aansluitproces Digipoort PI'!Q19,'Aansluitproces Digipoort PI'!$J$27:$J$108),"")</f>
        <v>3</v>
      </c>
      <c r="S19">
        <f>IF(Q19&lt;&gt;"",SUMIF('Aansluitproces Digipoort PI'!G$27:G$108,'Aansluitproces Digipoort PI'!$Q19,'Aansluitproces Digipoort PI'!$J$27:$J$108),"")</f>
        <v>3</v>
      </c>
      <c r="T19">
        <f>IF(Q19&lt;&gt;"",SUMIF('Aansluitproces Digipoort PI'!H$27:H$108,'Aansluitproces Digipoort PI'!Q19,'Aansluitproces Digipoort PI'!$J$27:$J$108),"")</f>
        <v>0</v>
      </c>
      <c r="U19" s="35" t="e">
        <f>SUM(R$4:R19)/R$206</f>
        <v>#REF!</v>
      </c>
      <c r="V19" s="35" t="e">
        <f>SUM(S$4:S19)/S$206</f>
        <v>#REF!</v>
      </c>
      <c r="W19" s="35" t="e">
        <f>SUM(T$4:T19)/S$206</f>
        <v>#REF!</v>
      </c>
      <c r="X19" s="44"/>
      <c r="Y19" s="44"/>
      <c r="Z19" s="44"/>
      <c r="AA19" s="44"/>
      <c r="AB19" s="44"/>
      <c r="AC19" s="44"/>
      <c r="AD19" s="44"/>
      <c r="AE19" s="44"/>
      <c r="AF19" s="44"/>
      <c r="AG19" s="44"/>
      <c r="AH19" s="44"/>
      <c r="AI19" s="44"/>
      <c r="AJ19" s="44"/>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row>
    <row r="20" spans="1:204" s="45" customFormat="1" x14ac:dyDescent="0.2">
      <c r="A20" s="70"/>
      <c r="B20" s="345" t="s">
        <v>59</v>
      </c>
      <c r="C20" s="346"/>
      <c r="D20" s="387"/>
      <c r="E20" s="388"/>
      <c r="F20" s="259"/>
      <c r="G20" s="23"/>
      <c r="H20" s="44"/>
      <c r="I20" s="120" t="s">
        <v>226</v>
      </c>
      <c r="J20" s="57"/>
      <c r="K20" s="205">
        <f>SUMIF(H69:H83,"&gt;0",N69:N83)/SUM(N69:N83)</f>
        <v>0</v>
      </c>
      <c r="L20" s="206">
        <f>E85</f>
        <v>40970</v>
      </c>
      <c r="M20" s="207">
        <f>G85</f>
        <v>40970</v>
      </c>
      <c r="N20" s="44"/>
      <c r="O20" s="44"/>
      <c r="Q20" s="13">
        <f>IF(Q19&lt;'Aansluitproces Digipoort PI'!$D$17,Q19+1,"")</f>
        <v>40925</v>
      </c>
      <c r="R20">
        <f>IF(Q20&lt;&gt;"",SUMIF('Aansluitproces Digipoort PI'!E$27:E$108,'Aansluitproces Digipoort PI'!Q20,'Aansluitproces Digipoort PI'!$J$27:$J$108),"")</f>
        <v>3</v>
      </c>
      <c r="S20">
        <f>IF(Q20&lt;&gt;"",SUMIF('Aansluitproces Digipoort PI'!G$27:G$108,'Aansluitproces Digipoort PI'!$Q20,'Aansluitproces Digipoort PI'!$J$27:$J$108),"")</f>
        <v>3</v>
      </c>
      <c r="T20">
        <f>IF(Q20&lt;&gt;"",SUMIF('Aansluitproces Digipoort PI'!H$27:H$108,'Aansluitproces Digipoort PI'!Q20,'Aansluitproces Digipoort PI'!$J$27:$J$108),"")</f>
        <v>0</v>
      </c>
      <c r="U20" s="35" t="e">
        <f>SUM(R$4:R20)/R$206</f>
        <v>#REF!</v>
      </c>
      <c r="V20" s="35" t="e">
        <f>SUM(S$4:S20)/S$206</f>
        <v>#REF!</v>
      </c>
      <c r="W20" s="35" t="e">
        <f>SUM(T$4:T20)/S$206</f>
        <v>#REF!</v>
      </c>
      <c r="X20" s="44"/>
      <c r="Y20" s="44"/>
      <c r="Z20" s="44"/>
      <c r="AA20" s="44"/>
      <c r="AB20" s="44"/>
      <c r="AC20" s="44"/>
      <c r="AD20" s="44"/>
      <c r="AE20" s="44"/>
      <c r="AF20" s="44"/>
      <c r="AG20" s="44"/>
      <c r="AH20" s="44"/>
      <c r="AI20" s="44"/>
      <c r="AJ20" s="44"/>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row>
    <row r="21" spans="1:204" s="45" customFormat="1" ht="13.5" thickBot="1" x14ac:dyDescent="0.25">
      <c r="A21" s="70"/>
      <c r="B21" s="345" t="s">
        <v>54</v>
      </c>
      <c r="C21" s="346"/>
      <c r="D21" s="387"/>
      <c r="E21" s="388"/>
      <c r="F21" s="259"/>
      <c r="G21" s="23"/>
      <c r="H21" s="44"/>
      <c r="I21" s="120" t="s">
        <v>132</v>
      </c>
      <c r="J21" s="57"/>
      <c r="K21" s="205">
        <f>SUMIF(H88:H100,"&gt;0",N88:N100)/SUM(N88:N100)</f>
        <v>0</v>
      </c>
      <c r="L21" s="206">
        <f>E102</f>
        <v>40987</v>
      </c>
      <c r="M21" s="207">
        <f>G102</f>
        <v>40987</v>
      </c>
      <c r="N21" s="44"/>
      <c r="O21" s="44"/>
      <c r="Q21" s="13">
        <f>IF(Q20&lt;'Aansluitproces Digipoort PI'!$D$17,Q20+1,"")</f>
        <v>40926</v>
      </c>
      <c r="R21">
        <f>IF(Q21&lt;&gt;"",SUMIF('Aansluitproces Digipoort PI'!E$27:E$108,'Aansluitproces Digipoort PI'!Q21,'Aansluitproces Digipoort PI'!$J$27:$J$108),"")</f>
        <v>10</v>
      </c>
      <c r="S21">
        <f>IF(Q21&lt;&gt;"",SUMIF('Aansluitproces Digipoort PI'!G$27:G$108,'Aansluitproces Digipoort PI'!$Q21,'Aansluitproces Digipoort PI'!$J$27:$J$108),"")</f>
        <v>10</v>
      </c>
      <c r="T21">
        <f>IF(Q21&lt;&gt;"",SUMIF('Aansluitproces Digipoort PI'!H$27:H$108,'Aansluitproces Digipoort PI'!Q21,'Aansluitproces Digipoort PI'!$J$27:$J$108),"")</f>
        <v>0</v>
      </c>
      <c r="U21" s="35" t="e">
        <f>SUM(R$4:R21)/R$206</f>
        <v>#REF!</v>
      </c>
      <c r="V21" s="35" t="e">
        <f>SUM(S$4:S21)/S$206</f>
        <v>#REF!</v>
      </c>
      <c r="W21" s="35" t="e">
        <f>SUM(T$4:T21)/S$206</f>
        <v>#REF!</v>
      </c>
      <c r="X21" s="44"/>
      <c r="Y21" s="44"/>
      <c r="Z21" s="44"/>
      <c r="AA21" s="44"/>
      <c r="AB21" s="44"/>
      <c r="AC21" s="44"/>
      <c r="AD21" s="44"/>
      <c r="AE21" s="44"/>
      <c r="AF21" s="44"/>
      <c r="AG21" s="44"/>
      <c r="AH21" s="44"/>
      <c r="AI21" s="44"/>
      <c r="AJ21" s="44"/>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row>
    <row r="22" spans="1:204" s="45" customFormat="1" ht="13.5" thickBot="1" x14ac:dyDescent="0.25">
      <c r="A22" s="70"/>
      <c r="B22" s="377" t="s">
        <v>36</v>
      </c>
      <c r="C22" s="378"/>
      <c r="D22" s="379" t="s">
        <v>42</v>
      </c>
      <c r="E22" s="380"/>
      <c r="F22" s="259"/>
      <c r="G22" s="23"/>
      <c r="H22" s="44"/>
      <c r="I22" s="192" t="s">
        <v>27</v>
      </c>
      <c r="J22" s="193"/>
      <c r="K22" s="232">
        <f>SUMIF(H27:H108,"&gt;0",N27:N108)/SUM(N27:N108)</f>
        <v>0</v>
      </c>
      <c r="L22" s="194">
        <f>MAX(L16:L21)</f>
        <v>40987</v>
      </c>
      <c r="M22" s="233">
        <f>MAX(M16:M21)</f>
        <v>40987</v>
      </c>
      <c r="N22" s="44"/>
      <c r="O22" s="44"/>
      <c r="Q22" s="13">
        <f>IF(Q21&lt;'Aansluitproces Digipoort PI'!$D$17,Q21+1,"")</f>
        <v>40927</v>
      </c>
      <c r="R22">
        <f>IF(Q22&lt;&gt;"",SUMIF('Aansluitproces Digipoort PI'!E$27:E$108,'Aansluitproces Digipoort PI'!Q22,'Aansluitproces Digipoort PI'!$J$27:$J$108),"")</f>
        <v>2</v>
      </c>
      <c r="S22">
        <f>IF(Q22&lt;&gt;"",SUMIF('Aansluitproces Digipoort PI'!G$27:G$108,'Aansluitproces Digipoort PI'!$Q22,'Aansluitproces Digipoort PI'!$J$27:$J$108),"")</f>
        <v>2</v>
      </c>
      <c r="T22">
        <f>IF(Q22&lt;&gt;"",SUMIF('Aansluitproces Digipoort PI'!H$27:H$108,'Aansluitproces Digipoort PI'!Q22,'Aansluitproces Digipoort PI'!$J$27:$J$108),"")</f>
        <v>0</v>
      </c>
      <c r="U22" s="35" t="e">
        <f>SUM(R$4:R22)/R$206</f>
        <v>#REF!</v>
      </c>
      <c r="V22" s="35" t="e">
        <f>SUM(S$4:S22)/S$206</f>
        <v>#REF!</v>
      </c>
      <c r="W22" s="35" t="e">
        <f>SUM(T$4:T22)/S$206</f>
        <v>#REF!</v>
      </c>
      <c r="X22" s="44"/>
      <c r="Y22" s="44"/>
      <c r="Z22" s="44"/>
      <c r="AA22" s="44"/>
      <c r="AB22" s="44"/>
      <c r="AC22" s="44"/>
      <c r="AD22" s="44"/>
      <c r="AE22" s="44"/>
      <c r="AF22" s="44"/>
      <c r="AG22" s="44"/>
      <c r="AH22" s="44"/>
      <c r="AI22" s="44"/>
      <c r="AJ22" s="44"/>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row>
    <row r="23" spans="1:204" s="45" customFormat="1" ht="6" customHeight="1" x14ac:dyDescent="0.2">
      <c r="A23" s="70"/>
      <c r="G23" s="23"/>
      <c r="H23" s="54"/>
      <c r="I23" s="23"/>
      <c r="J23" s="44"/>
      <c r="K23" s="44"/>
      <c r="L23" s="44"/>
      <c r="M23" s="44"/>
      <c r="N23" s="44"/>
      <c r="O23" s="44"/>
      <c r="P23" s="44"/>
      <c r="Q23" s="13">
        <f>IF(Q22&lt;'Aansluitproces Digipoort PI'!$D$17,Q22+1,"")</f>
        <v>40928</v>
      </c>
      <c r="R23">
        <f>IF(Q23&lt;&gt;"",SUMIF('Aansluitproces Digipoort PI'!E$27:E$108,'Aansluitproces Digipoort PI'!Q23,'Aansluitproces Digipoort PI'!$J$27:$J$108),"")</f>
        <v>0</v>
      </c>
      <c r="S23">
        <f>IF(Q23&lt;&gt;"",SUMIF('Aansluitproces Digipoort PI'!G$27:G$108,'Aansluitproces Digipoort PI'!$Q23,'Aansluitproces Digipoort PI'!$J$27:$J$108),"")</f>
        <v>0</v>
      </c>
      <c r="T23">
        <f>IF(Q23&lt;&gt;"",SUMIF('Aansluitproces Digipoort PI'!H$27:H$108,'Aansluitproces Digipoort PI'!Q23,'Aansluitproces Digipoort PI'!$J$27:$J$108),"")</f>
        <v>0</v>
      </c>
      <c r="U23" s="35" t="e">
        <f>SUM(R$4:R23)/R$206</f>
        <v>#REF!</v>
      </c>
      <c r="V23" s="35" t="e">
        <f>SUM(S$4:S23)/S$206</f>
        <v>#REF!</v>
      </c>
      <c r="W23" s="35" t="e">
        <f>SUM(T$4:T23)/S$206</f>
        <v>#REF!</v>
      </c>
      <c r="X23" s="46"/>
      <c r="Y23" s="44"/>
      <c r="Z23" s="44"/>
      <c r="AA23" s="44"/>
      <c r="AB23" s="44"/>
      <c r="AC23" s="44"/>
      <c r="AD23" s="44"/>
      <c r="AE23" s="44"/>
      <c r="AF23" s="44"/>
      <c r="AG23" s="44"/>
      <c r="AH23" s="44"/>
      <c r="AI23" s="44"/>
      <c r="AJ23" s="44"/>
      <c r="AK23" s="44"/>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row>
    <row r="24" spans="1:204" ht="6" customHeight="1" x14ac:dyDescent="0.3">
      <c r="B24" s="22"/>
      <c r="C24" s="73"/>
      <c r="D24" s="74"/>
      <c r="E24" s="74"/>
      <c r="F24" s="74"/>
      <c r="G24" s="74"/>
      <c r="H24" s="75"/>
      <c r="I24" s="74"/>
      <c r="J24" s="74"/>
      <c r="K24" s="76"/>
      <c r="L24" s="15"/>
      <c r="M24" s="16"/>
      <c r="Q24" s="13">
        <f>IF(Q23&lt;'Aansluitproces Digipoort PI'!$D$17,Q23+1,"")</f>
        <v>40929</v>
      </c>
      <c r="R24">
        <f>IF(Q24&lt;&gt;"",SUMIF('Aansluitproces Digipoort PI'!E$27:E$108,'Aansluitproces Digipoort PI'!Q24,'Aansluitproces Digipoort PI'!$J$27:$J$108),"")</f>
        <v>0</v>
      </c>
      <c r="S24">
        <f>IF(Q24&lt;&gt;"",SUMIF('Aansluitproces Digipoort PI'!G$27:G$108,'Aansluitproces Digipoort PI'!$Q24,'Aansluitproces Digipoort PI'!$J$27:$J$108),"")</f>
        <v>0</v>
      </c>
      <c r="T24">
        <f>IF(Q24&lt;&gt;"",SUMIF('Aansluitproces Digipoort PI'!H$27:H$108,'Aansluitproces Digipoort PI'!Q24,'Aansluitproces Digipoort PI'!$J$27:$J$108),"")</f>
        <v>0</v>
      </c>
      <c r="U24" s="35" t="e">
        <f>SUM(R$4:R24)/R$206</f>
        <v>#REF!</v>
      </c>
      <c r="V24" s="35" t="e">
        <f>SUM(S$4:S24)/S$206</f>
        <v>#REF!</v>
      </c>
      <c r="W24" s="35" t="e">
        <f>SUM(T$4:T24)/S$206</f>
        <v>#REF!</v>
      </c>
    </row>
    <row r="25" spans="1:204" ht="6" customHeight="1" thickBot="1" x14ac:dyDescent="0.35">
      <c r="B25" s="250" t="s">
        <v>142</v>
      </c>
      <c r="C25" s="251"/>
      <c r="D25" s="252"/>
      <c r="E25" s="253">
        <v>40909</v>
      </c>
      <c r="F25" s="253"/>
      <c r="G25" s="253">
        <v>40909</v>
      </c>
      <c r="H25" s="75"/>
      <c r="I25" s="74"/>
      <c r="J25" s="74"/>
      <c r="K25" s="76"/>
      <c r="L25" s="22"/>
      <c r="M25" s="16"/>
      <c r="Q25" s="13">
        <f>IF(Q24&lt;'Aansluitproces Digipoort PI'!$D$17,Q24+1,"")</f>
        <v>40930</v>
      </c>
      <c r="R25">
        <f>IF(Q25&lt;&gt;"",SUMIF('Aansluitproces Digipoort PI'!E$27:E$108,'Aansluitproces Digipoort PI'!Q25,'Aansluitproces Digipoort PI'!$J$27:$J$108),"")</f>
        <v>0</v>
      </c>
      <c r="S25">
        <f>IF(Q25&lt;&gt;"",SUMIF('Aansluitproces Digipoort PI'!G$27:G$108,'Aansluitproces Digipoort PI'!$Q25,'Aansluitproces Digipoort PI'!$J$27:$J$108),"")</f>
        <v>0</v>
      </c>
      <c r="T25">
        <f>IF(Q25&lt;&gt;"",SUMIF('Aansluitproces Digipoort PI'!H$27:H$108,'Aansluitproces Digipoort PI'!Q25,'Aansluitproces Digipoort PI'!$J$27:$J$108),"")</f>
        <v>0</v>
      </c>
      <c r="U25" s="35" t="e">
        <f>SUM(R$4:R25)/R$206</f>
        <v>#REF!</v>
      </c>
      <c r="V25" s="35" t="e">
        <f>SUM(S$4:S25)/S$206</f>
        <v>#REF!</v>
      </c>
      <c r="W25" s="35" t="e">
        <f>SUM(T$4:T25)/S$206</f>
        <v>#REF!</v>
      </c>
    </row>
    <row r="26" spans="1:204" s="18" customFormat="1" ht="26.25" thickBot="1" x14ac:dyDescent="0.25">
      <c r="A26" s="71"/>
      <c r="B26" s="65" t="s">
        <v>46</v>
      </c>
      <c r="C26" s="256" t="s">
        <v>33</v>
      </c>
      <c r="D26" s="256" t="s">
        <v>47</v>
      </c>
      <c r="E26" s="256" t="s">
        <v>99</v>
      </c>
      <c r="F26" s="256" t="s">
        <v>149</v>
      </c>
      <c r="G26" s="256" t="s">
        <v>32</v>
      </c>
      <c r="H26" s="63" t="s">
        <v>24</v>
      </c>
      <c r="I26" s="256" t="s">
        <v>57</v>
      </c>
      <c r="J26" s="124" t="s">
        <v>238</v>
      </c>
      <c r="K26" s="367" t="s">
        <v>22</v>
      </c>
      <c r="L26" s="367"/>
      <c r="M26" s="368"/>
      <c r="N26" s="31"/>
      <c r="O26" s="31"/>
      <c r="Q26" s="13">
        <f>IF(Q25&lt;'Aansluitproces Digipoort PI'!$D$17,Q25+1,"")</f>
        <v>40931</v>
      </c>
      <c r="R26">
        <f>IF(Q26&lt;&gt;"",SUMIF('Aansluitproces Digipoort PI'!E$27:E$108,'Aansluitproces Digipoort PI'!Q26,'Aansluitproces Digipoort PI'!$J$27:$J$108),"")</f>
        <v>6</v>
      </c>
      <c r="S26">
        <f>IF(Q26&lt;&gt;"",SUMIF('Aansluitproces Digipoort PI'!G$27:G$108,'Aansluitproces Digipoort PI'!$Q26,'Aansluitproces Digipoort PI'!$J$27:$J$108),"")</f>
        <v>6</v>
      </c>
      <c r="T26">
        <f>IF(Q26&lt;&gt;"",SUMIF('Aansluitproces Digipoort PI'!H$27:H$108,'Aansluitproces Digipoort PI'!Q26,'Aansluitproces Digipoort PI'!$J$27:$J$108),"")</f>
        <v>0</v>
      </c>
      <c r="U26" s="35" t="e">
        <f>SUM(R$4:R26)/R$206</f>
        <v>#REF!</v>
      </c>
      <c r="V26" s="35" t="e">
        <f>SUM(S$4:S26)/S$206</f>
        <v>#REF!</v>
      </c>
      <c r="W26" s="35" t="e">
        <f>SUM(T$4:T26)/S$206</f>
        <v>#REF!</v>
      </c>
      <c r="X26" s="31"/>
      <c r="Y26" s="31"/>
      <c r="Z26" s="31"/>
      <c r="AA26" s="31"/>
      <c r="AB26" s="31"/>
      <c r="AC26" s="31"/>
      <c r="AD26" s="31"/>
      <c r="AE26" s="31"/>
      <c r="AF26" s="31"/>
      <c r="AG26" s="31"/>
      <c r="AH26" s="31"/>
      <c r="AI26" s="31"/>
      <c r="AJ26" s="31"/>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row>
    <row r="27" spans="1:204" x14ac:dyDescent="0.2">
      <c r="B27" s="264" t="s">
        <v>6</v>
      </c>
      <c r="C27" s="318" t="s">
        <v>75</v>
      </c>
      <c r="D27" s="196" t="s">
        <v>1</v>
      </c>
      <c r="E27" s="173">
        <f>IF(D15,WORKDAY(D$15,J27),"")</f>
        <v>40910</v>
      </c>
      <c r="F27" s="173">
        <f t="shared" ref="F27:F35" si="0">WORKDAY(G27,-J27)</f>
        <v>40907</v>
      </c>
      <c r="G27" s="303">
        <f>IF(H27,H27,MAX(E27,L$14))</f>
        <v>40910</v>
      </c>
      <c r="H27" s="300"/>
      <c r="I27" s="257"/>
      <c r="J27" s="208">
        <f t="shared" ref="J27:J35" si="1">+N27</f>
        <v>1</v>
      </c>
      <c r="K27" s="246"/>
      <c r="L27" s="263" t="s">
        <v>142</v>
      </c>
      <c r="M27" s="265" t="s">
        <v>142</v>
      </c>
      <c r="N27" s="16">
        <v>1</v>
      </c>
      <c r="Q27" s="13">
        <f>IF(Q26&lt;'Aansluitproces Digipoort PI'!$D$17,Q26+1,"")</f>
        <v>40932</v>
      </c>
      <c r="R27">
        <f>IF(Q27&lt;&gt;"",SUMIF('Aansluitproces Digipoort PI'!E$27:E$108,'Aansluitproces Digipoort PI'!Q27,'Aansluitproces Digipoort PI'!$J$27:$J$108),"")</f>
        <v>0</v>
      </c>
      <c r="S27">
        <f>IF(Q27&lt;&gt;"",SUMIF('Aansluitproces Digipoort PI'!G$27:G$108,'Aansluitproces Digipoort PI'!$Q27,'Aansluitproces Digipoort PI'!$J$27:$J$108),"")</f>
        <v>0</v>
      </c>
      <c r="T27">
        <f>IF(Q27&lt;&gt;"",SUMIF('Aansluitproces Digipoort PI'!H$27:H$108,'Aansluitproces Digipoort PI'!Q27,'Aansluitproces Digipoort PI'!$J$27:$J$108),"")</f>
        <v>0</v>
      </c>
      <c r="U27" s="35" t="e">
        <f>SUM(R$4:R27)/R$206</f>
        <v>#REF!</v>
      </c>
      <c r="V27" s="35" t="e">
        <f>SUM(S$4:S27)/S$206</f>
        <v>#REF!</v>
      </c>
      <c r="W27" s="35" t="e">
        <f>SUM(T$4:T27)/S$206</f>
        <v>#REF!</v>
      </c>
      <c r="X27" s="16"/>
      <c r="AK27" s="5"/>
      <c r="GV27"/>
    </row>
    <row r="28" spans="1:204" x14ac:dyDescent="0.2">
      <c r="B28" s="266" t="s">
        <v>7</v>
      </c>
      <c r="C28" s="198" t="s">
        <v>91</v>
      </c>
      <c r="D28" s="42" t="s">
        <v>1</v>
      </c>
      <c r="E28" s="50">
        <f t="shared" ref="E28:E35" si="2">IF(D$15&lt;&gt;"",WORKDAY(MAX(VLOOKUP(K28,B$25:M$136,4,FALSE),VLOOKUP(L28,B$25:M$147,4,FALSE),VLOOKUP(M28,B$25:M$147,4,FALSE)),J28),"")</f>
        <v>40911</v>
      </c>
      <c r="F28" s="50">
        <f t="shared" si="0"/>
        <v>40910</v>
      </c>
      <c r="G28" s="304">
        <f t="shared" ref="G28:G35" si="3">IF(H28,H28,WORKDAY(MAX(VLOOKUP(K28,B$25:M$147,6,FALSE),VLOOKUP(L28,B$25:M$147,6,FALSE),VLOOKUP(M28,B$25:M$147,6,FALSE),L$14),J28))</f>
        <v>40911</v>
      </c>
      <c r="H28" s="299"/>
      <c r="I28" s="78"/>
      <c r="J28" s="267">
        <f t="shared" si="1"/>
        <v>1</v>
      </c>
      <c r="K28" s="247" t="s">
        <v>6</v>
      </c>
      <c r="L28" s="268" t="s">
        <v>142</v>
      </c>
      <c r="M28" s="269" t="s">
        <v>142</v>
      </c>
      <c r="N28" s="16">
        <v>1</v>
      </c>
      <c r="Q28" s="13">
        <f>IF(Q27&lt;'Aansluitproces Digipoort PI'!$D$17,Q27+1,"")</f>
        <v>40933</v>
      </c>
      <c r="R28">
        <f>IF(Q28&lt;&gt;"",SUMIF('Aansluitproces Digipoort PI'!E$27:E$108,'Aansluitproces Digipoort PI'!Q28,'Aansluitproces Digipoort PI'!$J$27:$J$108),"")</f>
        <v>10</v>
      </c>
      <c r="S28">
        <f>IF(Q28&lt;&gt;"",SUMIF('Aansluitproces Digipoort PI'!G$27:G$108,'Aansluitproces Digipoort PI'!$Q28,'Aansluitproces Digipoort PI'!$J$27:$J$108),"")</f>
        <v>10</v>
      </c>
      <c r="T28">
        <f>IF(Q28&lt;&gt;"",SUMIF('Aansluitproces Digipoort PI'!H$27:H$108,'Aansluitproces Digipoort PI'!Q28,'Aansluitproces Digipoort PI'!$J$27:$J$108),"")</f>
        <v>0</v>
      </c>
      <c r="U28" s="35" t="e">
        <f>SUM(R$4:R28)/R$206</f>
        <v>#REF!</v>
      </c>
      <c r="V28" s="35" t="e">
        <f>SUM(S$4:S28)/S$206</f>
        <v>#REF!</v>
      </c>
      <c r="W28" s="35" t="e">
        <f>SUM(T$4:T28)/S$206</f>
        <v>#REF!</v>
      </c>
      <c r="X28" s="16"/>
      <c r="AK28" s="5"/>
      <c r="GV28"/>
    </row>
    <row r="29" spans="1:204" ht="25.5" x14ac:dyDescent="0.2">
      <c r="B29" s="266" t="s">
        <v>8</v>
      </c>
      <c r="C29" s="212" t="s">
        <v>92</v>
      </c>
      <c r="D29" s="42" t="s">
        <v>1</v>
      </c>
      <c r="E29" s="50">
        <f t="shared" si="2"/>
        <v>40913</v>
      </c>
      <c r="F29" s="50">
        <f t="shared" si="0"/>
        <v>40910</v>
      </c>
      <c r="G29" s="304">
        <f t="shared" si="3"/>
        <v>40913</v>
      </c>
      <c r="H29" s="299"/>
      <c r="I29" s="78"/>
      <c r="J29" s="267">
        <f t="shared" si="1"/>
        <v>3</v>
      </c>
      <c r="K29" s="247" t="s">
        <v>6</v>
      </c>
      <c r="L29" s="268" t="s">
        <v>142</v>
      </c>
      <c r="M29" s="269" t="s">
        <v>142</v>
      </c>
      <c r="N29" s="16">
        <v>3</v>
      </c>
      <c r="Q29" s="13">
        <f>IF(Q28&lt;'Aansluitproces Digipoort PI'!$D$17,Q28+1,"")</f>
        <v>40934</v>
      </c>
      <c r="R29">
        <f>IF(Q29&lt;&gt;"",SUMIF('Aansluitproces Digipoort PI'!E$27:E$108,'Aansluitproces Digipoort PI'!Q29,'Aansluitproces Digipoort PI'!$J$27:$J$108),"")</f>
        <v>6</v>
      </c>
      <c r="S29">
        <f>IF(Q29&lt;&gt;"",SUMIF('Aansluitproces Digipoort PI'!G$27:G$108,'Aansluitproces Digipoort PI'!$Q29,'Aansluitproces Digipoort PI'!$J$27:$J$108),"")</f>
        <v>6</v>
      </c>
      <c r="T29">
        <f>IF(Q29&lt;&gt;"",SUMIF('Aansluitproces Digipoort PI'!H$27:H$108,'Aansluitproces Digipoort PI'!Q29,'Aansluitproces Digipoort PI'!$J$27:$J$108),"")</f>
        <v>0</v>
      </c>
      <c r="U29" s="35" t="e">
        <f>SUM(R$4:R29)/R$206</f>
        <v>#REF!</v>
      </c>
      <c r="V29" s="35" t="e">
        <f>SUM(S$4:S29)/S$206</f>
        <v>#REF!</v>
      </c>
      <c r="W29" s="35" t="e">
        <f>SUM(T$4:T29)/S$206</f>
        <v>#REF!</v>
      </c>
      <c r="X29" s="16"/>
      <c r="AK29" s="5"/>
      <c r="GV29"/>
    </row>
    <row r="30" spans="1:204" ht="25.5" x14ac:dyDescent="0.2">
      <c r="B30" s="266" t="s">
        <v>9</v>
      </c>
      <c r="C30" s="198" t="s">
        <v>74</v>
      </c>
      <c r="D30" s="42" t="s">
        <v>1</v>
      </c>
      <c r="E30" s="50">
        <f t="shared" si="2"/>
        <v>40913</v>
      </c>
      <c r="F30" s="50">
        <f t="shared" si="0"/>
        <v>40910</v>
      </c>
      <c r="G30" s="304">
        <f t="shared" si="3"/>
        <v>40913</v>
      </c>
      <c r="H30" s="299"/>
      <c r="I30" s="78"/>
      <c r="J30" s="267">
        <f t="shared" si="1"/>
        <v>3</v>
      </c>
      <c r="K30" s="247" t="s">
        <v>6</v>
      </c>
      <c r="L30" s="268" t="s">
        <v>142</v>
      </c>
      <c r="M30" s="269" t="s">
        <v>142</v>
      </c>
      <c r="N30" s="16">
        <v>3</v>
      </c>
      <c r="Q30" s="13">
        <f>IF(Q29&lt;'Aansluitproces Digipoort PI'!$D$17,Q29+1,"")</f>
        <v>40935</v>
      </c>
      <c r="R30">
        <f>IF(Q30&lt;&gt;"",SUMIF('Aansluitproces Digipoort PI'!E$27:E$108,'Aansluitproces Digipoort PI'!Q30,'Aansluitproces Digipoort PI'!$J$27:$J$108),"")</f>
        <v>0</v>
      </c>
      <c r="S30">
        <f>IF(Q30&lt;&gt;"",SUMIF('Aansluitproces Digipoort PI'!G$27:G$108,'Aansluitproces Digipoort PI'!$Q30,'Aansluitproces Digipoort PI'!$J$27:$J$108),"")</f>
        <v>0</v>
      </c>
      <c r="T30">
        <f>IF(Q30&lt;&gt;"",SUMIF('Aansluitproces Digipoort PI'!H$27:H$108,'Aansluitproces Digipoort PI'!Q30,'Aansluitproces Digipoort PI'!$J$27:$J$108),"")</f>
        <v>0</v>
      </c>
      <c r="U30" s="35" t="e">
        <f>SUM(R$4:R30)/R$206</f>
        <v>#REF!</v>
      </c>
      <c r="V30" s="35" t="e">
        <f>SUM(S$4:S30)/S$206</f>
        <v>#REF!</v>
      </c>
      <c r="W30" s="35" t="e">
        <f>SUM(T$4:T30)/S$206</f>
        <v>#REF!</v>
      </c>
      <c r="X30" s="16"/>
      <c r="AK30" s="5"/>
      <c r="GV30"/>
    </row>
    <row r="31" spans="1:204" x14ac:dyDescent="0.2">
      <c r="B31" s="266" t="s">
        <v>10</v>
      </c>
      <c r="C31" s="42" t="s">
        <v>56</v>
      </c>
      <c r="D31" s="42" t="s">
        <v>2</v>
      </c>
      <c r="E31" s="50">
        <f t="shared" si="2"/>
        <v>40917</v>
      </c>
      <c r="F31" s="50">
        <f t="shared" si="0"/>
        <v>40913</v>
      </c>
      <c r="G31" s="304">
        <f t="shared" si="3"/>
        <v>40917</v>
      </c>
      <c r="H31" s="299"/>
      <c r="I31" s="78"/>
      <c r="J31" s="267">
        <f t="shared" si="1"/>
        <v>2</v>
      </c>
      <c r="K31" s="247" t="s">
        <v>9</v>
      </c>
      <c r="L31" s="268" t="s">
        <v>142</v>
      </c>
      <c r="M31" s="269" t="s">
        <v>142</v>
      </c>
      <c r="N31" s="16">
        <v>2</v>
      </c>
      <c r="Q31" s="13">
        <f>IF(Q30&lt;'Aansluitproces Digipoort PI'!$D$17,Q30+1,"")</f>
        <v>40936</v>
      </c>
      <c r="R31">
        <f>IF(Q31&lt;&gt;"",SUMIF('Aansluitproces Digipoort PI'!E$27:E$108,'Aansluitproces Digipoort PI'!Q31,'Aansluitproces Digipoort PI'!$J$27:$J$108),"")</f>
        <v>0</v>
      </c>
      <c r="S31">
        <f>IF(Q31&lt;&gt;"",SUMIF('Aansluitproces Digipoort PI'!G$27:G$108,'Aansluitproces Digipoort PI'!$Q31,'Aansluitproces Digipoort PI'!$J$27:$J$108),"")</f>
        <v>0</v>
      </c>
      <c r="T31">
        <f>IF(Q31&lt;&gt;"",SUMIF('Aansluitproces Digipoort PI'!H$27:H$108,'Aansluitproces Digipoort PI'!Q31,'Aansluitproces Digipoort PI'!$J$27:$J$108),"")</f>
        <v>0</v>
      </c>
      <c r="U31" s="35" t="e">
        <f>SUM(R$4:R31)/R$206</f>
        <v>#REF!</v>
      </c>
      <c r="V31" s="35" t="e">
        <f>SUM(S$4:S31)/S$206</f>
        <v>#REF!</v>
      </c>
      <c r="W31" s="35" t="e">
        <f>SUM(T$4:T31)/S$206</f>
        <v>#REF!</v>
      </c>
      <c r="X31" s="16"/>
      <c r="AK31" s="5"/>
      <c r="GV31"/>
    </row>
    <row r="32" spans="1:204" x14ac:dyDescent="0.2">
      <c r="B32" s="266" t="s">
        <v>11</v>
      </c>
      <c r="C32" s="42" t="s">
        <v>35</v>
      </c>
      <c r="D32" s="42" t="s">
        <v>1</v>
      </c>
      <c r="E32" s="50">
        <f t="shared" si="2"/>
        <v>40918</v>
      </c>
      <c r="F32" s="50">
        <f t="shared" si="0"/>
        <v>40911</v>
      </c>
      <c r="G32" s="304">
        <f t="shared" si="3"/>
        <v>40918</v>
      </c>
      <c r="H32" s="299"/>
      <c r="I32" s="78"/>
      <c r="J32" s="267">
        <f t="shared" si="1"/>
        <v>5</v>
      </c>
      <c r="K32" s="247" t="s">
        <v>7</v>
      </c>
      <c r="L32" s="268" t="s">
        <v>142</v>
      </c>
      <c r="M32" s="269" t="s">
        <v>142</v>
      </c>
      <c r="N32" s="16">
        <v>5</v>
      </c>
      <c r="Q32" s="13">
        <f>IF(Q31&lt;'Aansluitproces Digipoort PI'!$D$17,Q31+1,"")</f>
        <v>40937</v>
      </c>
      <c r="R32">
        <f>IF(Q32&lt;&gt;"",SUMIF('Aansluitproces Digipoort PI'!E$27:E$108,'Aansluitproces Digipoort PI'!Q32,'Aansluitproces Digipoort PI'!$J$27:$J$108),"")</f>
        <v>0</v>
      </c>
      <c r="S32">
        <f>IF(Q32&lt;&gt;"",SUMIF('Aansluitproces Digipoort PI'!G$27:G$108,'Aansluitproces Digipoort PI'!$Q32,'Aansluitproces Digipoort PI'!$J$27:$J$108),"")</f>
        <v>0</v>
      </c>
      <c r="T32">
        <f>IF(Q32&lt;&gt;"",SUMIF('Aansluitproces Digipoort PI'!H$27:H$108,'Aansluitproces Digipoort PI'!Q32,'Aansluitproces Digipoort PI'!$J$27:$J$108),"")</f>
        <v>0</v>
      </c>
      <c r="U32" s="35" t="e">
        <f>SUM(R$4:R32)/R$206</f>
        <v>#REF!</v>
      </c>
      <c r="V32" s="35" t="e">
        <f>SUM(S$4:S32)/S$206</f>
        <v>#REF!</v>
      </c>
      <c r="W32" s="35" t="e">
        <f>SUM(T$4:T32)/S$206</f>
        <v>#REF!</v>
      </c>
      <c r="X32" s="16"/>
      <c r="AK32" s="5"/>
      <c r="GV32"/>
    </row>
    <row r="33" spans="1:204" ht="38.25" x14ac:dyDescent="0.2">
      <c r="B33" s="266" t="s">
        <v>40</v>
      </c>
      <c r="C33" s="231" t="s">
        <v>73</v>
      </c>
      <c r="D33" s="42" t="s">
        <v>1</v>
      </c>
      <c r="E33" s="50">
        <f t="shared" si="2"/>
        <v>40914</v>
      </c>
      <c r="F33" s="50">
        <f t="shared" si="0"/>
        <v>40911</v>
      </c>
      <c r="G33" s="304">
        <f t="shared" si="3"/>
        <v>40914</v>
      </c>
      <c r="H33" s="299"/>
      <c r="I33" s="78"/>
      <c r="J33" s="267">
        <f t="shared" si="1"/>
        <v>3</v>
      </c>
      <c r="K33" s="247" t="s">
        <v>7</v>
      </c>
      <c r="L33" s="268" t="s">
        <v>142</v>
      </c>
      <c r="M33" s="269" t="s">
        <v>142</v>
      </c>
      <c r="N33" s="16">
        <v>3</v>
      </c>
      <c r="Q33" s="13">
        <f>IF(Q32&lt;'Aansluitproces Digipoort PI'!$D$17,Q32+1,"")</f>
        <v>40938</v>
      </c>
      <c r="R33">
        <f>IF(Q33&lt;&gt;"",SUMIF('Aansluitproces Digipoort PI'!E$27:E$108,'Aansluitproces Digipoort PI'!Q33,'Aansluitproces Digipoort PI'!$J$27:$J$108),"")</f>
        <v>0</v>
      </c>
      <c r="S33">
        <f>IF(Q33&lt;&gt;"",SUMIF('Aansluitproces Digipoort PI'!G$27:G$108,'Aansluitproces Digipoort PI'!$Q33,'Aansluitproces Digipoort PI'!$J$27:$J$108),"")</f>
        <v>0</v>
      </c>
      <c r="T33">
        <f>IF(Q33&lt;&gt;"",SUMIF('Aansluitproces Digipoort PI'!H$27:H$108,'Aansluitproces Digipoort PI'!Q33,'Aansluitproces Digipoort PI'!$J$27:$J$108),"")</f>
        <v>0</v>
      </c>
      <c r="U33" s="35" t="e">
        <f>SUM(R$4:R33)/R$206</f>
        <v>#REF!</v>
      </c>
      <c r="V33" s="35" t="e">
        <f>SUM(S$4:S33)/S$206</f>
        <v>#REF!</v>
      </c>
      <c r="W33" s="35" t="e">
        <f>SUM(T$4:T33)/S$206</f>
        <v>#REF!</v>
      </c>
      <c r="X33" s="16"/>
      <c r="AK33" s="5"/>
      <c r="GV33"/>
    </row>
    <row r="34" spans="1:204" ht="25.5" x14ac:dyDescent="0.2">
      <c r="B34" s="266" t="s">
        <v>77</v>
      </c>
      <c r="C34" s="270" t="s">
        <v>93</v>
      </c>
      <c r="D34" s="42" t="s">
        <v>2</v>
      </c>
      <c r="E34" s="50">
        <f t="shared" si="2"/>
        <v>40918</v>
      </c>
      <c r="F34" s="50">
        <f t="shared" si="0"/>
        <v>40917</v>
      </c>
      <c r="G34" s="304">
        <f t="shared" si="3"/>
        <v>40918</v>
      </c>
      <c r="H34" s="299"/>
      <c r="I34" s="78"/>
      <c r="J34" s="267">
        <f t="shared" si="1"/>
        <v>1</v>
      </c>
      <c r="K34" s="247" t="s">
        <v>40</v>
      </c>
      <c r="L34" s="248" t="s">
        <v>10</v>
      </c>
      <c r="M34" s="269" t="s">
        <v>142</v>
      </c>
      <c r="N34" s="16">
        <v>1</v>
      </c>
      <c r="P34" s="13"/>
      <c r="Q34" s="13">
        <f>IF(Q33&lt;'Aansluitproces Digipoort PI'!$D$17,Q33+1,"")</f>
        <v>40939</v>
      </c>
      <c r="R34">
        <f>IF(Q34&lt;&gt;"",SUMIF('Aansluitproces Digipoort PI'!E$27:E$108,'Aansluitproces Digipoort PI'!Q34,'Aansluitproces Digipoort PI'!$J$27:$J$108),"")</f>
        <v>3</v>
      </c>
      <c r="S34">
        <f>IF(Q34&lt;&gt;"",SUMIF('Aansluitproces Digipoort PI'!G$27:G$108,'Aansluitproces Digipoort PI'!$Q34,'Aansluitproces Digipoort PI'!$J$27:$J$108),"")</f>
        <v>3</v>
      </c>
      <c r="T34">
        <f>IF(Q34&lt;&gt;"",SUMIF('Aansluitproces Digipoort PI'!H$27:H$108,'Aansluitproces Digipoort PI'!Q34,'Aansluitproces Digipoort PI'!$J$27:$J$108),"")</f>
        <v>0</v>
      </c>
      <c r="U34" s="35" t="e">
        <f>SUM(R$4:R34)/R$206</f>
        <v>#REF!</v>
      </c>
      <c r="V34" s="35" t="e">
        <f>SUM(S$4:S34)/S$206</f>
        <v>#REF!</v>
      </c>
      <c r="W34" s="35" t="e">
        <f>SUM(T$4:T34)/S$206</f>
        <v>#REF!</v>
      </c>
      <c r="X34" s="16"/>
      <c r="AK34" s="5"/>
      <c r="GV34"/>
    </row>
    <row r="35" spans="1:204" ht="25.5" x14ac:dyDescent="0.2">
      <c r="B35" s="271" t="s">
        <v>156</v>
      </c>
      <c r="C35" s="212" t="s">
        <v>182</v>
      </c>
      <c r="D35" s="42" t="s">
        <v>2</v>
      </c>
      <c r="E35" s="50">
        <f t="shared" si="2"/>
        <v>40919</v>
      </c>
      <c r="F35" s="50">
        <f t="shared" si="0"/>
        <v>40918</v>
      </c>
      <c r="G35" s="304">
        <f t="shared" si="3"/>
        <v>40919</v>
      </c>
      <c r="H35" s="299"/>
      <c r="I35" s="78"/>
      <c r="J35" s="267">
        <f t="shared" si="1"/>
        <v>1</v>
      </c>
      <c r="K35" s="247" t="s">
        <v>77</v>
      </c>
      <c r="L35" s="268" t="s">
        <v>142</v>
      </c>
      <c r="M35" s="269" t="s">
        <v>142</v>
      </c>
      <c r="N35" s="16">
        <v>1</v>
      </c>
      <c r="P35" s="13"/>
      <c r="Q35" s="13">
        <f>IF(Q34&lt;'Aansluitproces Digipoort PI'!$D$17,Q34+1,"")</f>
        <v>40940</v>
      </c>
      <c r="R35">
        <f>IF(Q35&lt;&gt;"",SUMIF('Aansluitproces Digipoort PI'!E$27:E$108,'Aansluitproces Digipoort PI'!Q35,'Aansluitproces Digipoort PI'!$J$27:$J$108),"")</f>
        <v>10</v>
      </c>
      <c r="S35">
        <f>IF(Q35&lt;&gt;"",SUMIF('Aansluitproces Digipoort PI'!G$27:G$108,'Aansluitproces Digipoort PI'!$Q35,'Aansluitproces Digipoort PI'!$J$27:$J$108),"")</f>
        <v>10</v>
      </c>
      <c r="T35">
        <f>IF(Q35&lt;&gt;"",SUMIF('Aansluitproces Digipoort PI'!H$27:H$108,'Aansluitproces Digipoort PI'!Q35,'Aansluitproces Digipoort PI'!$J$27:$J$108),"")</f>
        <v>0</v>
      </c>
      <c r="U35" s="35" t="e">
        <f>SUM(R$4:R35)/R$206</f>
        <v>#REF!</v>
      </c>
      <c r="V35" s="35" t="e">
        <f>SUM(S$4:S35)/S$206</f>
        <v>#REF!</v>
      </c>
      <c r="W35" s="35" t="e">
        <f>SUM(T$4:T35)/S$206</f>
        <v>#REF!</v>
      </c>
      <c r="X35" s="16"/>
      <c r="AK35" s="5"/>
      <c r="GV35"/>
    </row>
    <row r="36" spans="1:204" x14ac:dyDescent="0.2">
      <c r="B36" s="266"/>
      <c r="C36" s="212"/>
      <c r="D36" s="42"/>
      <c r="E36" s="50"/>
      <c r="F36" s="50"/>
      <c r="G36" s="304"/>
      <c r="H36" s="299"/>
      <c r="I36" s="78"/>
      <c r="J36" s="267"/>
      <c r="K36" s="59"/>
      <c r="L36" s="60"/>
      <c r="M36" s="272"/>
      <c r="P36" s="13"/>
      <c r="Q36" s="13">
        <f>IF(Q35&lt;'Aansluitproces Digipoort PI'!$D$17,Q35+1,"")</f>
        <v>40941</v>
      </c>
      <c r="R36">
        <f>IF(Q36&lt;&gt;"",SUMIF('Aansluitproces Digipoort PI'!E$27:E$108,'Aansluitproces Digipoort PI'!Q36,'Aansluitproces Digipoort PI'!$J$27:$J$108),"")</f>
        <v>2</v>
      </c>
      <c r="S36">
        <f>IF(Q36&lt;&gt;"",SUMIF('Aansluitproces Digipoort PI'!G$27:G$108,'Aansluitproces Digipoort PI'!$Q36,'Aansluitproces Digipoort PI'!$J$27:$J$108),"")</f>
        <v>2</v>
      </c>
      <c r="T36">
        <f>IF(Q36&lt;&gt;"",SUMIF('Aansluitproces Digipoort PI'!H$27:H$108,'Aansluitproces Digipoort PI'!Q36,'Aansluitproces Digipoort PI'!$J$27:$J$108),"")</f>
        <v>0</v>
      </c>
      <c r="U36" s="35" t="e">
        <f>SUM(R$4:R36)/R$206</f>
        <v>#REF!</v>
      </c>
      <c r="V36" s="35" t="e">
        <f>SUM(S$4:S36)/S$206</f>
        <v>#REF!</v>
      </c>
      <c r="W36" s="35" t="e">
        <f>SUM(T$4:T36)/S$206</f>
        <v>#REF!</v>
      </c>
      <c r="X36" s="16"/>
      <c r="AK36" s="5"/>
      <c r="GV36"/>
    </row>
    <row r="37" spans="1:204" s="10" customFormat="1" ht="13.5" thickBot="1" x14ac:dyDescent="0.25">
      <c r="A37" s="72"/>
      <c r="B37" s="273" t="s">
        <v>157</v>
      </c>
      <c r="C37" s="274" t="s">
        <v>25</v>
      </c>
      <c r="D37" s="274"/>
      <c r="E37" s="275">
        <f>MAX(E27:E36)</f>
        <v>40919</v>
      </c>
      <c r="F37" s="275"/>
      <c r="G37" s="275">
        <f>MAX(G27:G36)</f>
        <v>40919</v>
      </c>
      <c r="H37" s="276" t="str">
        <f>IF(COUNTIF(H27:H34,"")=0,MAX(H27:H34),"")</f>
        <v/>
      </c>
      <c r="I37" s="274"/>
      <c r="J37" s="277"/>
      <c r="K37" s="278"/>
      <c r="L37" s="279"/>
      <c r="M37" s="280"/>
      <c r="N37" s="32"/>
      <c r="O37" s="32"/>
      <c r="Q37" s="13">
        <f>IF(Q36&lt;'Aansluitproces Digipoort PI'!$D$17,Q36+1,"")</f>
        <v>40942</v>
      </c>
      <c r="R37">
        <f>IF(Q37&lt;&gt;"",SUMIF('Aansluitproces Digipoort PI'!E$27:E$108,'Aansluitproces Digipoort PI'!Q37,'Aansluitproces Digipoort PI'!$J$27:$J$108),"")</f>
        <v>5</v>
      </c>
      <c r="S37">
        <f>IF(Q37&lt;&gt;"",SUMIF('Aansluitproces Digipoort PI'!G$27:G$108,'Aansluitproces Digipoort PI'!$Q37,'Aansluitproces Digipoort PI'!$J$27:$J$108),"")</f>
        <v>5</v>
      </c>
      <c r="T37">
        <f>IF(Q37&lt;&gt;"",SUMIF('Aansluitproces Digipoort PI'!H$27:H$108,'Aansluitproces Digipoort PI'!Q37,'Aansluitproces Digipoort PI'!$J$27:$J$108),"")</f>
        <v>0</v>
      </c>
      <c r="U37" s="35" t="e">
        <f>SUM(R$4:R37)/R$206</f>
        <v>#REF!</v>
      </c>
      <c r="V37" s="35" t="e">
        <f>SUM(S$4:S37)/S$206</f>
        <v>#REF!</v>
      </c>
      <c r="W37" s="35" t="e">
        <f>SUM(T$4:T37)/S$206</f>
        <v>#REF!</v>
      </c>
      <c r="X37" s="32"/>
      <c r="Y37" s="32"/>
      <c r="Z37" s="32"/>
      <c r="AA37" s="32"/>
      <c r="AB37" s="32"/>
      <c r="AC37" s="32"/>
      <c r="AD37" s="32"/>
      <c r="AE37" s="32"/>
      <c r="AF37" s="32"/>
      <c r="AG37" s="32"/>
      <c r="AH37" s="32"/>
      <c r="AI37" s="32"/>
      <c r="AJ37" s="32"/>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row>
    <row r="38" spans="1:204" ht="13.5" thickBot="1" x14ac:dyDescent="0.25">
      <c r="B38" s="15"/>
      <c r="C38" s="36"/>
      <c r="D38" s="36"/>
      <c r="E38" s="38"/>
      <c r="F38" s="38"/>
      <c r="G38" s="305"/>
      <c r="H38" s="39"/>
      <c r="I38" s="36"/>
      <c r="J38" s="26"/>
      <c r="K38" s="15"/>
      <c r="L38" s="34"/>
      <c r="M38" s="19"/>
      <c r="Q38" s="13">
        <f>IF(Q37&lt;'Aansluitproces Digipoort PI'!$D$17,Q37+1,"")</f>
        <v>40943</v>
      </c>
      <c r="R38">
        <f>IF(Q38&lt;&gt;"",SUMIF('Aansluitproces Digipoort PI'!E$27:E$108,'Aansluitproces Digipoort PI'!Q38,'Aansluitproces Digipoort PI'!$J$27:$J$108),"")</f>
        <v>0</v>
      </c>
      <c r="S38">
        <f>IF(Q38&lt;&gt;"",SUMIF('Aansluitproces Digipoort PI'!G$27:G$108,'Aansluitproces Digipoort PI'!$Q38,'Aansluitproces Digipoort PI'!$J$27:$J$108),"")</f>
        <v>0</v>
      </c>
      <c r="T38">
        <f>IF(Q38&lt;&gt;"",SUMIF('Aansluitproces Digipoort PI'!H$27:H$108,'Aansluitproces Digipoort PI'!Q38,'Aansluitproces Digipoort PI'!$J$27:$J$108),"")</f>
        <v>0</v>
      </c>
      <c r="U38" s="35" t="e">
        <f>SUM(R$4:R38)/R$206</f>
        <v>#REF!</v>
      </c>
      <c r="V38" s="35" t="e">
        <f>SUM(S$4:S38)/S$206</f>
        <v>#REF!</v>
      </c>
      <c r="W38" s="35" t="e">
        <f>SUM(T$4:T38)/S$206</f>
        <v>#REF!</v>
      </c>
      <c r="X38" s="16"/>
      <c r="AK38" s="5"/>
      <c r="GV38"/>
    </row>
    <row r="39" spans="1:204" s="18" customFormat="1" ht="26.25" thickBot="1" x14ac:dyDescent="0.25">
      <c r="A39" s="71"/>
      <c r="B39" s="65" t="s">
        <v>45</v>
      </c>
      <c r="C39" s="182" t="s">
        <v>97</v>
      </c>
      <c r="D39" s="182" t="s">
        <v>47</v>
      </c>
      <c r="E39" s="256" t="s">
        <v>99</v>
      </c>
      <c r="F39" s="255" t="s">
        <v>149</v>
      </c>
      <c r="G39" s="295" t="s">
        <v>32</v>
      </c>
      <c r="H39" s="63" t="s">
        <v>24</v>
      </c>
      <c r="I39" s="182" t="s">
        <v>57</v>
      </c>
      <c r="J39" s="124" t="s">
        <v>238</v>
      </c>
      <c r="K39" s="337" t="s">
        <v>22</v>
      </c>
      <c r="L39" s="337"/>
      <c r="M39" s="64"/>
      <c r="N39" s="31"/>
      <c r="O39" s="31"/>
      <c r="Q39" s="13">
        <f>IF(Q38&lt;'Aansluitproces Digipoort PI'!$D$17,Q38+1,"")</f>
        <v>40944</v>
      </c>
      <c r="R39">
        <f>IF(Q39&lt;&gt;"",SUMIF('Aansluitproces Digipoort PI'!E$27:E$108,'Aansluitproces Digipoort PI'!Q39,'Aansluitproces Digipoort PI'!$J$27:$J$108),"")</f>
        <v>0</v>
      </c>
      <c r="S39">
        <f>IF(Q39&lt;&gt;"",SUMIF('Aansluitproces Digipoort PI'!G$27:G$108,'Aansluitproces Digipoort PI'!$Q39,'Aansluitproces Digipoort PI'!$J$27:$J$108),"")</f>
        <v>0</v>
      </c>
      <c r="T39">
        <f>IF(Q39&lt;&gt;"",SUMIF('Aansluitproces Digipoort PI'!H$27:H$108,'Aansluitproces Digipoort PI'!Q39,'Aansluitproces Digipoort PI'!$J$27:$J$108),"")</f>
        <v>0</v>
      </c>
      <c r="U39" s="35" t="e">
        <f>SUM(R$4:R39)/R$206</f>
        <v>#REF!</v>
      </c>
      <c r="V39" s="35" t="e">
        <f>SUM(S$4:S39)/S$206</f>
        <v>#REF!</v>
      </c>
      <c r="W39" s="35" t="e">
        <f>SUM(T$4:T39)/S$206</f>
        <v>#REF!</v>
      </c>
      <c r="X39" s="31"/>
      <c r="Y39" s="31"/>
      <c r="Z39" s="31"/>
      <c r="AA39" s="31"/>
      <c r="AB39" s="31"/>
      <c r="AC39" s="31"/>
      <c r="AD39" s="31"/>
      <c r="AE39" s="31"/>
      <c r="AF39" s="31"/>
      <c r="AG39" s="31"/>
      <c r="AH39" s="31"/>
      <c r="AI39" s="31"/>
      <c r="AJ39" s="31"/>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row>
    <row r="40" spans="1:204" x14ac:dyDescent="0.2">
      <c r="B40" s="143" t="s">
        <v>12</v>
      </c>
      <c r="C40" s="195" t="s">
        <v>121</v>
      </c>
      <c r="D40" s="196" t="s">
        <v>1</v>
      </c>
      <c r="E40" s="50">
        <f>IF(D$15&lt;&gt;"",WORKDAY(MAX(VLOOKUP(K40,B$25:M$136,4,FALSE),VLOOKUP(L40,B$25:M$147,4,FALSE),VLOOKUP(M40,B$25:M$147,4,FALSE)),J40),"")</f>
        <v>40926</v>
      </c>
      <c r="F40" s="261">
        <f>WORKDAY(G40,-J40)</f>
        <v>40919</v>
      </c>
      <c r="G40" s="304">
        <f>IF(H40,H40,WORKDAY(MAX(VLOOKUP(K40,B$25:M$147,6,FALSE),VLOOKUP(L40,B$25:M$147,6,FALSE),VLOOKUP(M40,B$25:M$147,6,FALSE),L$14),J40))</f>
        <v>40926</v>
      </c>
      <c r="H40" s="296"/>
      <c r="I40" s="125"/>
      <c r="J40" s="144">
        <f>+N40</f>
        <v>5</v>
      </c>
      <c r="K40" s="246" t="s">
        <v>157</v>
      </c>
      <c r="L40" s="244" t="s">
        <v>142</v>
      </c>
      <c r="M40" s="245" t="s">
        <v>142</v>
      </c>
      <c r="N40" s="16">
        <v>5</v>
      </c>
      <c r="Q40" s="13">
        <f>IF(Q39&lt;'Aansluitproces Digipoort PI'!$D$17,Q39+1,"")</f>
        <v>40945</v>
      </c>
      <c r="R40">
        <f>IF(Q40&lt;&gt;"",SUMIF('Aansluitproces Digipoort PI'!E$27:E$108,'Aansluitproces Digipoort PI'!Q40,'Aansluitproces Digipoort PI'!$J$27:$J$108),"")</f>
        <v>0</v>
      </c>
      <c r="S40">
        <f>IF(Q40&lt;&gt;"",SUMIF('Aansluitproces Digipoort PI'!G$27:G$108,'Aansluitproces Digipoort PI'!$Q40,'Aansluitproces Digipoort PI'!$J$27:$J$108),"")</f>
        <v>0</v>
      </c>
      <c r="T40">
        <f>IF(Q40&lt;&gt;"",SUMIF('Aansluitproces Digipoort PI'!H$27:H$108,'Aansluitproces Digipoort PI'!Q40,'Aansluitproces Digipoort PI'!$J$27:$J$108),"")</f>
        <v>0</v>
      </c>
      <c r="U40" s="35" t="e">
        <f>SUM(R$4:R40)/R$206</f>
        <v>#REF!</v>
      </c>
      <c r="V40" s="35" t="e">
        <f>SUM(S$4:S40)/S$206</f>
        <v>#REF!</v>
      </c>
      <c r="W40" s="35" t="e">
        <f>SUM(T$4:T40)/S$206</f>
        <v>#REF!</v>
      </c>
      <c r="X40" s="16"/>
      <c r="AK40" s="5"/>
      <c r="GV40"/>
    </row>
    <row r="41" spans="1:204" x14ac:dyDescent="0.2">
      <c r="B41" s="147" t="s">
        <v>23</v>
      </c>
      <c r="C41" s="197" t="s">
        <v>217</v>
      </c>
      <c r="D41" s="42" t="s">
        <v>1</v>
      </c>
      <c r="E41" s="50">
        <f>IF(D$15&lt;&gt;"",WORKDAY(MAX(VLOOKUP(K41,B$25:M$136,4,FALSE),VLOOKUP(L41,B$25:M$147,4,FALSE),VLOOKUP(M41,B$25:M$147,4,FALSE)),J41),"")</f>
        <v>40931</v>
      </c>
      <c r="F41" s="50">
        <f>WORKDAY(G41,-J41)</f>
        <v>40926</v>
      </c>
      <c r="G41" s="304">
        <f>IF(H41,H41,WORKDAY(MAX(VLOOKUP(K41,B$25:M$147,6,FALSE),VLOOKUP(L41,B$25:M$147,6,FALSE),VLOOKUP(M41,B$25:M$147,6,FALSE),L$14),J41))</f>
        <v>40931</v>
      </c>
      <c r="H41" s="296"/>
      <c r="I41" s="126"/>
      <c r="J41" s="127">
        <f>+N41</f>
        <v>3</v>
      </c>
      <c r="K41" s="247" t="s">
        <v>12</v>
      </c>
      <c r="L41" s="244" t="s">
        <v>142</v>
      </c>
      <c r="M41" s="245" t="s">
        <v>142</v>
      </c>
      <c r="N41" s="16">
        <v>3</v>
      </c>
      <c r="Q41" s="13">
        <f>IF(Q40&lt;'Aansluitproces Digipoort PI'!$D$17,Q40+1,"")</f>
        <v>40946</v>
      </c>
      <c r="R41">
        <f>IF(Q41&lt;&gt;"",SUMIF('Aansluitproces Digipoort PI'!E$27:E$108,'Aansluitproces Digipoort PI'!Q41,'Aansluitproces Digipoort PI'!$J$27:$J$108),"")</f>
        <v>2</v>
      </c>
      <c r="S41">
        <f>IF(Q41&lt;&gt;"",SUMIF('Aansluitproces Digipoort PI'!G$27:G$108,'Aansluitproces Digipoort PI'!$Q41,'Aansluitproces Digipoort PI'!$J$27:$J$108),"")</f>
        <v>2</v>
      </c>
      <c r="T41">
        <f>IF(Q41&lt;&gt;"",SUMIF('Aansluitproces Digipoort PI'!H$27:H$108,'Aansluitproces Digipoort PI'!Q41,'Aansluitproces Digipoort PI'!$J$27:$J$108),"")</f>
        <v>0</v>
      </c>
      <c r="U41" s="35" t="e">
        <f>SUM(R$4:R41)/R$206</f>
        <v>#REF!</v>
      </c>
      <c r="V41" s="35" t="e">
        <f>SUM(S$4:S41)/S$206</f>
        <v>#REF!</v>
      </c>
      <c r="W41" s="35" t="e">
        <f>SUM(T$4:T41)/S$206</f>
        <v>#REF!</v>
      </c>
      <c r="X41" s="16"/>
      <c r="AK41" s="5"/>
      <c r="GV41"/>
    </row>
    <row r="42" spans="1:204" ht="25.5" x14ac:dyDescent="0.2">
      <c r="B42" s="147" t="s">
        <v>38</v>
      </c>
      <c r="C42" s="197" t="s">
        <v>216</v>
      </c>
      <c r="D42" s="42" t="s">
        <v>76</v>
      </c>
      <c r="E42" s="50">
        <f>IF(D$15&lt;&gt;"",WORKDAY(MAX(VLOOKUP(K42,B$25:M$136,4,FALSE),VLOOKUP(L42,B$25:M$147,4,FALSE),VLOOKUP(M42,B$25:M$147,4,FALSE)),J42),"")</f>
        <v>40934</v>
      </c>
      <c r="F42" s="50">
        <f>WORKDAY(G42,-J42)</f>
        <v>40931</v>
      </c>
      <c r="G42" s="304">
        <f>IF(H42,H42,WORKDAY(MAX(VLOOKUP(K42,B$25:M$147,6,FALSE),VLOOKUP(L42,B$25:M$147,6,FALSE),VLOOKUP(M42,B$25:M$147,6,FALSE),L$14),J42))</f>
        <v>40934</v>
      </c>
      <c r="H42" s="296"/>
      <c r="I42" s="126"/>
      <c r="J42" s="127">
        <f>+N42</f>
        <v>3</v>
      </c>
      <c r="K42" s="247" t="s">
        <v>23</v>
      </c>
      <c r="L42" s="244" t="s">
        <v>142</v>
      </c>
      <c r="M42" s="245" t="s">
        <v>142</v>
      </c>
      <c r="N42" s="16">
        <v>3</v>
      </c>
      <c r="Q42" s="13">
        <f>IF(Q41&lt;'Aansluitproces Digipoort PI'!$D$17,Q41+1,"")</f>
        <v>40947</v>
      </c>
      <c r="R42">
        <f>IF(Q42&lt;&gt;"",SUMIF('Aansluitproces Digipoort PI'!E$27:E$108,'Aansluitproces Digipoort PI'!Q42,'Aansluitproces Digipoort PI'!$J$27:$J$108),"")</f>
        <v>3</v>
      </c>
      <c r="S42">
        <f>IF(Q42&lt;&gt;"",SUMIF('Aansluitproces Digipoort PI'!G$27:G$108,'Aansluitproces Digipoort PI'!$Q42,'Aansluitproces Digipoort PI'!$J$27:$J$108),"")</f>
        <v>3</v>
      </c>
      <c r="T42">
        <f>IF(Q42&lt;&gt;"",SUMIF('Aansluitproces Digipoort PI'!H$27:H$108,'Aansluitproces Digipoort PI'!Q42,'Aansluitproces Digipoort PI'!$J$27:$J$108),"")</f>
        <v>0</v>
      </c>
      <c r="U42" s="35" t="e">
        <f>SUM(R$4:R42)/R$206</f>
        <v>#REF!</v>
      </c>
      <c r="V42" s="35" t="e">
        <f>SUM(S$4:S42)/S$206</f>
        <v>#REF!</v>
      </c>
      <c r="W42" s="35" t="e">
        <f>SUM(T$4:T42)/S$206</f>
        <v>#REF!</v>
      </c>
      <c r="X42" s="16"/>
      <c r="AK42" s="5"/>
      <c r="GV42"/>
    </row>
    <row r="43" spans="1:204" x14ac:dyDescent="0.2">
      <c r="B43" s="147" t="s">
        <v>39</v>
      </c>
      <c r="C43" s="197" t="s">
        <v>141</v>
      </c>
      <c r="D43" s="42" t="s">
        <v>1</v>
      </c>
      <c r="E43" s="50">
        <f>IF(D$15&lt;&gt;"",WORKDAY(MAX(VLOOKUP(K43,B$25:M$136,4,FALSE),VLOOKUP(L43,B$25:M$147,4,FALSE),VLOOKUP(M43,B$25:M$147,4,FALSE)),J43),"")</f>
        <v>40931</v>
      </c>
      <c r="F43" s="50">
        <f>WORKDAY(G43,-J43)</f>
        <v>40926</v>
      </c>
      <c r="G43" s="304">
        <f>IF(H43,H43,WORKDAY(MAX(VLOOKUP(K43,B$25:M$147,6,FALSE),VLOOKUP(L43,B$25:M$147,6,FALSE),VLOOKUP(M43,B$25:M$147,6,FALSE),L$14),J43))</f>
        <v>40931</v>
      </c>
      <c r="H43" s="296"/>
      <c r="I43" s="126"/>
      <c r="J43" s="127">
        <f>+N43</f>
        <v>3</v>
      </c>
      <c r="K43" s="247" t="s">
        <v>12</v>
      </c>
      <c r="L43" s="244" t="s">
        <v>142</v>
      </c>
      <c r="M43" s="245" t="s">
        <v>142</v>
      </c>
      <c r="N43" s="16">
        <v>3</v>
      </c>
      <c r="Q43" s="13">
        <f>IF(Q42&lt;'Aansluitproces Digipoort PI'!$D$17,Q42+1,"")</f>
        <v>40948</v>
      </c>
      <c r="R43">
        <f>IF(Q43&lt;&gt;"",SUMIF('Aansluitproces Digipoort PI'!E$27:E$108,'Aansluitproces Digipoort PI'!Q43,'Aansluitproces Digipoort PI'!$J$27:$J$108),"")</f>
        <v>0</v>
      </c>
      <c r="S43">
        <f>IF(Q43&lt;&gt;"",SUMIF('Aansluitproces Digipoort PI'!G$27:G$108,'Aansluitproces Digipoort PI'!$Q43,'Aansluitproces Digipoort PI'!$J$27:$J$108),"")</f>
        <v>0</v>
      </c>
      <c r="T43">
        <f>IF(Q43&lt;&gt;"",SUMIF('Aansluitproces Digipoort PI'!H$27:H$108,'Aansluitproces Digipoort PI'!Q43,'Aansluitproces Digipoort PI'!$J$27:$J$108),"")</f>
        <v>0</v>
      </c>
      <c r="U43" s="35" t="e">
        <f>SUM(R$4:R43)/R$206</f>
        <v>#REF!</v>
      </c>
      <c r="V43" s="35" t="e">
        <f>SUM(S$4:S43)/S$206</f>
        <v>#REF!</v>
      </c>
      <c r="W43" s="35" t="e">
        <f>SUM(T$4:T43)/S$206</f>
        <v>#REF!</v>
      </c>
      <c r="X43" s="16"/>
      <c r="AK43" s="5"/>
      <c r="GV43"/>
    </row>
    <row r="44" spans="1:204" x14ac:dyDescent="0.2">
      <c r="B44" s="147" t="s">
        <v>13</v>
      </c>
      <c r="C44" s="197" t="s">
        <v>158</v>
      </c>
      <c r="D44" s="42" t="s">
        <v>76</v>
      </c>
      <c r="E44" s="50">
        <f>IF(D$15&lt;&gt;"",WORKDAY(MAX(VLOOKUP(K44,B$25:M$136,4,FALSE),VLOOKUP(L44,B$25:M$147,4,FALSE),VLOOKUP(M44,B$25:M$147,4,FALSE)),J44),"")</f>
        <v>40934</v>
      </c>
      <c r="F44" s="50">
        <f>WORKDAY(G44,-J44)</f>
        <v>40931</v>
      </c>
      <c r="G44" s="304">
        <f>IF(H44,H44,WORKDAY(MAX(VLOOKUP(K44,B$25:M$147,6,FALSE),VLOOKUP(L44,B$25:M$147,6,FALSE),VLOOKUP(M44,B$25:M$147,6,FALSE),L$14),J44))</f>
        <v>40934</v>
      </c>
      <c r="H44" s="296"/>
      <c r="I44" s="126"/>
      <c r="J44" s="127">
        <f>+N44</f>
        <v>3</v>
      </c>
      <c r="K44" s="247" t="s">
        <v>39</v>
      </c>
      <c r="L44" s="244" t="s">
        <v>142</v>
      </c>
      <c r="M44" s="245" t="s">
        <v>142</v>
      </c>
      <c r="N44" s="16">
        <v>3</v>
      </c>
      <c r="Q44" s="13">
        <f>IF(Q43&lt;'Aansluitproces Digipoort PI'!$D$17,Q43+1,"")</f>
        <v>40949</v>
      </c>
      <c r="R44">
        <f>IF(Q44&lt;&gt;"",SUMIF('Aansluitproces Digipoort PI'!E$27:E$108,'Aansluitproces Digipoort PI'!Q44,'Aansluitproces Digipoort PI'!$J$27:$J$108),"")</f>
        <v>0</v>
      </c>
      <c r="S44">
        <f>IF(Q44&lt;&gt;"",SUMIF('Aansluitproces Digipoort PI'!G$27:G$108,'Aansluitproces Digipoort PI'!$Q44,'Aansluitproces Digipoort PI'!$J$27:$J$108),"")</f>
        <v>0</v>
      </c>
      <c r="T44">
        <f>IF(Q44&lt;&gt;"",SUMIF('Aansluitproces Digipoort PI'!H$27:H$108,'Aansluitproces Digipoort PI'!Q44,'Aansluitproces Digipoort PI'!$J$27:$J$108),"")</f>
        <v>0</v>
      </c>
      <c r="U44" s="35" t="e">
        <f>SUM(R$4:R44)/R$206</f>
        <v>#REF!</v>
      </c>
      <c r="V44" s="35" t="e">
        <f>SUM(S$4:S44)/S$206</f>
        <v>#REF!</v>
      </c>
      <c r="W44" s="35" t="e">
        <f>SUM(T$4:T44)/S$206</f>
        <v>#REF!</v>
      </c>
      <c r="X44" s="16"/>
      <c r="AK44" s="5"/>
      <c r="GV44"/>
    </row>
    <row r="45" spans="1:204" ht="7.5" customHeight="1" x14ac:dyDescent="0.2">
      <c r="B45" s="128"/>
      <c r="C45" s="200"/>
      <c r="D45" s="42"/>
      <c r="E45" s="199"/>
      <c r="F45" s="260"/>
      <c r="G45" s="306"/>
      <c r="H45" s="296"/>
      <c r="I45" s="131"/>
      <c r="J45" s="132"/>
      <c r="K45" s="133"/>
      <c r="L45" s="134"/>
      <c r="M45" s="135"/>
      <c r="P45" s="13"/>
      <c r="Q45" s="13">
        <f>IF(Q44&lt;'Aansluitproces Digipoort PI'!$D$17,Q44+1,"")</f>
        <v>40950</v>
      </c>
      <c r="R45">
        <f>IF(Q45&lt;&gt;"",SUMIF('Aansluitproces Digipoort PI'!E$27:E$108,'Aansluitproces Digipoort PI'!Q45,'Aansluitproces Digipoort PI'!$J$27:$J$108),"")</f>
        <v>0</v>
      </c>
      <c r="S45">
        <f>IF(Q45&lt;&gt;"",SUMIF('Aansluitproces Digipoort PI'!G$27:G$108,'Aansluitproces Digipoort PI'!$Q45,'Aansluitproces Digipoort PI'!$J$27:$J$108),"")</f>
        <v>0</v>
      </c>
      <c r="T45">
        <f>IF(Q45&lt;&gt;"",SUMIF('Aansluitproces Digipoort PI'!H$27:H$108,'Aansluitproces Digipoort PI'!Q45,'Aansluitproces Digipoort PI'!$J$27:$J$108),"")</f>
        <v>0</v>
      </c>
      <c r="U45" s="35" t="e">
        <f>SUM(R$4:R45)/R$206</f>
        <v>#REF!</v>
      </c>
      <c r="V45" s="35" t="e">
        <f>SUM(S$4:S45)/S$206</f>
        <v>#REF!</v>
      </c>
      <c r="W45" s="35" t="e">
        <f>SUM(T$4:T45)/S$206</f>
        <v>#REF!</v>
      </c>
      <c r="X45" s="16"/>
      <c r="AK45" s="5"/>
      <c r="GV45"/>
    </row>
    <row r="46" spans="1:204" s="10" customFormat="1" ht="13.5" thickBot="1" x14ac:dyDescent="0.25">
      <c r="A46" s="72"/>
      <c r="B46" s="137" t="s">
        <v>14</v>
      </c>
      <c r="C46" s="201" t="s">
        <v>98</v>
      </c>
      <c r="D46" s="167"/>
      <c r="E46" s="239">
        <f>MAX(E40:E44)</f>
        <v>40934</v>
      </c>
      <c r="F46" s="239"/>
      <c r="G46" s="239">
        <f>MAX(G40:G44)</f>
        <v>40934</v>
      </c>
      <c r="H46" s="183" t="str">
        <f>IF(COUNTIF(H40:H44,"")=0,MAX(H40:H44),"")</f>
        <v/>
      </c>
      <c r="I46" s="138"/>
      <c r="J46" s="234"/>
      <c r="K46" s="140"/>
      <c r="L46" s="141"/>
      <c r="M46" s="142"/>
      <c r="N46" s="32"/>
      <c r="O46" s="32"/>
      <c r="Q46" s="13">
        <f>IF(Q45&lt;'Aansluitproces Digipoort PI'!$D$17,Q45+1,"")</f>
        <v>40951</v>
      </c>
      <c r="R46">
        <f>IF(Q46&lt;&gt;"",SUMIF('Aansluitproces Digipoort PI'!E$27:E$108,'Aansluitproces Digipoort PI'!Q46,'Aansluitproces Digipoort PI'!$J$27:$J$108),"")</f>
        <v>0</v>
      </c>
      <c r="S46">
        <f>IF(Q46&lt;&gt;"",SUMIF('Aansluitproces Digipoort PI'!G$27:G$108,'Aansluitproces Digipoort PI'!$Q46,'Aansluitproces Digipoort PI'!$J$27:$J$108),"")</f>
        <v>0</v>
      </c>
      <c r="T46">
        <f>IF(Q46&lt;&gt;"",SUMIF('Aansluitproces Digipoort PI'!H$27:H$108,'Aansluitproces Digipoort PI'!Q46,'Aansluitproces Digipoort PI'!$J$27:$J$108),"")</f>
        <v>0</v>
      </c>
      <c r="U46" s="35" t="e">
        <f>SUM(R$4:R46)/R$206</f>
        <v>#REF!</v>
      </c>
      <c r="V46" s="35" t="e">
        <f>SUM(S$4:S46)/S$206</f>
        <v>#REF!</v>
      </c>
      <c r="W46" s="35" t="e">
        <f>SUM(T$4:T46)/S$206</f>
        <v>#REF!</v>
      </c>
      <c r="X46" s="32"/>
      <c r="Y46" s="32"/>
      <c r="Z46" s="32"/>
      <c r="AA46" s="32"/>
      <c r="AB46" s="32"/>
      <c r="AC46" s="32"/>
      <c r="AD46" s="32"/>
      <c r="AE46" s="32"/>
      <c r="AF46" s="32"/>
      <c r="AG46" s="32"/>
      <c r="AH46" s="32"/>
      <c r="AI46" s="32"/>
      <c r="AJ46" s="32"/>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row>
    <row r="47" spans="1:204" ht="13.5" thickBot="1" x14ac:dyDescent="0.25">
      <c r="B47" s="184"/>
      <c r="C47" s="185"/>
      <c r="D47" s="185"/>
      <c r="E47" s="186"/>
      <c r="F47" s="186"/>
      <c r="G47" s="307"/>
      <c r="H47" s="227"/>
      <c r="I47" s="228"/>
      <c r="J47" s="188"/>
      <c r="K47" s="189"/>
      <c r="L47" s="190"/>
      <c r="M47" s="191"/>
      <c r="P47" s="13"/>
      <c r="Q47" s="13">
        <f>IF(Q46&lt;'Aansluitproces Digipoort PI'!$D$17,Q46+1,"")</f>
        <v>40952</v>
      </c>
      <c r="R47">
        <f>IF(Q47&lt;&gt;"",SUMIF('Aansluitproces Digipoort PI'!E$27:E$108,'Aansluitproces Digipoort PI'!Q47,'Aansluitproces Digipoort PI'!$J$27:$J$108),"")</f>
        <v>20</v>
      </c>
      <c r="S47">
        <f>IF(Q47&lt;&gt;"",SUMIF('Aansluitproces Digipoort PI'!G$27:G$108,'Aansluitproces Digipoort PI'!$Q47,'Aansluitproces Digipoort PI'!$J$27:$J$108),"")</f>
        <v>20</v>
      </c>
      <c r="T47">
        <f>IF(Q47&lt;&gt;"",SUMIF('Aansluitproces Digipoort PI'!H$27:H$108,'Aansluitproces Digipoort PI'!Q47,'Aansluitproces Digipoort PI'!$J$27:$J$108),"")</f>
        <v>0</v>
      </c>
      <c r="U47" s="35" t="e">
        <f>SUM(R$4:R47)/R$206</f>
        <v>#REF!</v>
      </c>
      <c r="V47" s="35" t="e">
        <f>SUM(S$4:S47)/S$206</f>
        <v>#REF!</v>
      </c>
      <c r="W47" s="35" t="e">
        <f>SUM(T$4:T47)/S$206</f>
        <v>#REF!</v>
      </c>
      <c r="X47" s="16"/>
      <c r="AK47" s="5"/>
      <c r="GV47"/>
    </row>
    <row r="48" spans="1:204" s="18" customFormat="1" ht="26.25" thickBot="1" x14ac:dyDescent="0.25">
      <c r="A48" s="71"/>
      <c r="B48" s="65" t="s">
        <v>48</v>
      </c>
      <c r="C48" s="311" t="s">
        <v>192</v>
      </c>
      <c r="D48" s="66" t="s">
        <v>47</v>
      </c>
      <c r="E48" s="256" t="s">
        <v>99</v>
      </c>
      <c r="F48" s="255" t="s">
        <v>149</v>
      </c>
      <c r="G48" s="295" t="s">
        <v>32</v>
      </c>
      <c r="H48" s="63" t="s">
        <v>24</v>
      </c>
      <c r="I48" s="66" t="s">
        <v>57</v>
      </c>
      <c r="J48" s="124" t="s">
        <v>238</v>
      </c>
      <c r="K48" s="337" t="s">
        <v>22</v>
      </c>
      <c r="L48" s="337"/>
      <c r="M48" s="64"/>
      <c r="N48" s="31"/>
      <c r="O48" s="31"/>
      <c r="Q48" s="13">
        <f>IF(Q47&lt;'Aansluitproces Digipoort PI'!$D$17,Q47+1,"")</f>
        <v>40953</v>
      </c>
      <c r="R48">
        <f>IF(Q48&lt;&gt;"",SUMIF('Aansluitproces Digipoort PI'!E$27:E$108,'Aansluitproces Digipoort PI'!Q48,'Aansluitproces Digipoort PI'!$J$27:$J$108),"")</f>
        <v>1</v>
      </c>
      <c r="S48">
        <f>IF(Q48&lt;&gt;"",SUMIF('Aansluitproces Digipoort PI'!G$27:G$108,'Aansluitproces Digipoort PI'!$Q48,'Aansluitproces Digipoort PI'!$J$27:$J$108),"")</f>
        <v>1</v>
      </c>
      <c r="T48">
        <f>IF(Q48&lt;&gt;"",SUMIF('Aansluitproces Digipoort PI'!H$27:H$108,'Aansluitproces Digipoort PI'!Q48,'Aansluitproces Digipoort PI'!$J$27:$J$108),"")</f>
        <v>0</v>
      </c>
      <c r="U48" s="35" t="e">
        <f>SUM(R$4:R48)/R$206</f>
        <v>#REF!</v>
      </c>
      <c r="V48" s="35" t="e">
        <f>SUM(S$4:S48)/S$206</f>
        <v>#REF!</v>
      </c>
      <c r="W48" s="35" t="e">
        <f>SUM(T$4:T48)/S$206</f>
        <v>#REF!</v>
      </c>
      <c r="X48" s="31"/>
      <c r="Y48" s="31"/>
      <c r="Z48" s="31"/>
      <c r="AA48" s="31"/>
      <c r="AB48" s="31"/>
      <c r="AC48" s="31"/>
      <c r="AD48" s="31"/>
      <c r="AE48" s="31"/>
      <c r="AF48" s="31"/>
      <c r="AG48" s="31"/>
      <c r="AH48" s="31"/>
      <c r="AI48" s="31"/>
      <c r="AJ48" s="31"/>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row>
    <row r="49" spans="1:204" ht="63.75" x14ac:dyDescent="0.2">
      <c r="B49" s="209" t="s">
        <v>15</v>
      </c>
      <c r="C49" s="212" t="s">
        <v>183</v>
      </c>
      <c r="D49" s="42" t="s">
        <v>1</v>
      </c>
      <c r="E49" s="50">
        <f t="shared" ref="E49:E56" si="4">IF(D$15&lt;&gt;"",WORKDAY(MAX(VLOOKUP(K49,B$25:M$136,4,FALSE),VLOOKUP(L49,B$25:M$147,4,FALSE),VLOOKUP(M49,B$25:M$147,4,FALSE)),J49),"")</f>
        <v>40933</v>
      </c>
      <c r="F49" s="50">
        <f t="shared" ref="F49:F56" si="5">WORKDAY(G49,-J49)</f>
        <v>40919</v>
      </c>
      <c r="G49" s="304">
        <f t="shared" ref="G49:G56" si="6">IF(H49,H49,WORKDAY(MAX(VLOOKUP(K49,B$25:M$147,6,FALSE),VLOOKUP(L49,B$25:M$147,6,FALSE),VLOOKUP(M49,B$25:M$147,6,FALSE),L$14),J49))</f>
        <v>40933</v>
      </c>
      <c r="H49" s="296"/>
      <c r="I49" s="78"/>
      <c r="J49" s="127">
        <f t="shared" ref="J49:J54" si="7">+N49</f>
        <v>10</v>
      </c>
      <c r="K49" s="247" t="s">
        <v>157</v>
      </c>
      <c r="L49" s="244" t="s">
        <v>142</v>
      </c>
      <c r="M49" s="245" t="s">
        <v>142</v>
      </c>
      <c r="N49" s="16">
        <v>10</v>
      </c>
      <c r="Q49" s="13">
        <f>IF(Q48&lt;'Aansluitproces Digipoort PI'!$D$17,Q48+1,"")</f>
        <v>40954</v>
      </c>
      <c r="R49">
        <f>IF(Q49&lt;&gt;"",SUMIF('Aansluitproces Digipoort PI'!E$27:E$108,'Aansluitproces Digipoort PI'!Q49,'Aansluitproces Digipoort PI'!$J$27:$J$108),"")</f>
        <v>0</v>
      </c>
      <c r="S49">
        <f>IF(Q49&lt;&gt;"",SUMIF('Aansluitproces Digipoort PI'!G$27:G$108,'Aansluitproces Digipoort PI'!$Q49,'Aansluitproces Digipoort PI'!$J$27:$J$108),"")</f>
        <v>0</v>
      </c>
      <c r="T49">
        <f>IF(Q49&lt;&gt;"",SUMIF('Aansluitproces Digipoort PI'!H$27:H$108,'Aansluitproces Digipoort PI'!Q49,'Aansluitproces Digipoort PI'!$J$27:$J$108),"")</f>
        <v>0</v>
      </c>
      <c r="U49" s="35" t="e">
        <f>SUM(R$4:R49)/R$206</f>
        <v>#REF!</v>
      </c>
      <c r="V49" s="35" t="e">
        <f>SUM(S$4:S49)/S$206</f>
        <v>#REF!</v>
      </c>
      <c r="W49" s="35" t="e">
        <f>SUM(T$4:T49)/S$206</f>
        <v>#REF!</v>
      </c>
      <c r="X49" s="16"/>
      <c r="AK49" s="5"/>
      <c r="GV49"/>
    </row>
    <row r="50" spans="1:204" ht="25.5" x14ac:dyDescent="0.2">
      <c r="B50" s="209" t="s">
        <v>16</v>
      </c>
      <c r="C50" s="198" t="s">
        <v>160</v>
      </c>
      <c r="D50" s="42" t="s">
        <v>1</v>
      </c>
      <c r="E50" s="50">
        <f t="shared" si="4"/>
        <v>40920</v>
      </c>
      <c r="F50" s="50">
        <f t="shared" si="5"/>
        <v>40919</v>
      </c>
      <c r="G50" s="304">
        <f t="shared" si="6"/>
        <v>40920</v>
      </c>
      <c r="H50" s="296"/>
      <c r="I50" s="78"/>
      <c r="J50" s="127">
        <f t="shared" si="7"/>
        <v>1</v>
      </c>
      <c r="K50" s="247" t="s">
        <v>157</v>
      </c>
      <c r="L50" s="244" t="s">
        <v>142</v>
      </c>
      <c r="M50" s="245" t="s">
        <v>142</v>
      </c>
      <c r="N50" s="16">
        <v>1</v>
      </c>
      <c r="Q50" s="13">
        <f>IF(Q49&lt;'Aansluitproces Digipoort PI'!$D$17,Q49+1,"")</f>
        <v>40955</v>
      </c>
      <c r="R50">
        <f>IF(Q50&lt;&gt;"",SUMIF('Aansluitproces Digipoort PI'!E$27:E$108,'Aansluitproces Digipoort PI'!Q50,'Aansluitproces Digipoort PI'!$J$27:$J$108),"")</f>
        <v>0</v>
      </c>
      <c r="S50">
        <f>IF(Q50&lt;&gt;"",SUMIF('Aansluitproces Digipoort PI'!G$27:G$108,'Aansluitproces Digipoort PI'!$Q50,'Aansluitproces Digipoort PI'!$J$27:$J$108),"")</f>
        <v>0</v>
      </c>
      <c r="T50">
        <f>IF(Q50&lt;&gt;"",SUMIF('Aansluitproces Digipoort PI'!H$27:H$108,'Aansluitproces Digipoort PI'!Q50,'Aansluitproces Digipoort PI'!$J$27:$J$108),"")</f>
        <v>0</v>
      </c>
      <c r="U50" s="35" t="e">
        <f>SUM(R$4:R50)/R$206</f>
        <v>#REF!</v>
      </c>
      <c r="V50" s="35" t="e">
        <f>SUM(S$4:S50)/S$206</f>
        <v>#REF!</v>
      </c>
      <c r="W50" s="35" t="e">
        <f>SUM(T$4:T50)/S$206</f>
        <v>#REF!</v>
      </c>
      <c r="X50" s="16"/>
      <c r="AK50" s="5"/>
      <c r="GV50"/>
    </row>
    <row r="51" spans="1:204" x14ac:dyDescent="0.2">
      <c r="B51" s="209" t="s">
        <v>17</v>
      </c>
      <c r="C51" s="198" t="s">
        <v>37</v>
      </c>
      <c r="D51" s="42" t="s">
        <v>1</v>
      </c>
      <c r="E51" s="50">
        <f t="shared" si="4"/>
        <v>40926</v>
      </c>
      <c r="F51" s="50">
        <f t="shared" si="5"/>
        <v>40919</v>
      </c>
      <c r="G51" s="304">
        <f t="shared" si="6"/>
        <v>40926</v>
      </c>
      <c r="H51" s="296"/>
      <c r="I51" s="78"/>
      <c r="J51" s="127">
        <f t="shared" si="7"/>
        <v>5</v>
      </c>
      <c r="K51" s="247" t="s">
        <v>157</v>
      </c>
      <c r="L51" s="244" t="s">
        <v>142</v>
      </c>
      <c r="M51" s="245" t="s">
        <v>142</v>
      </c>
      <c r="N51" s="16">
        <v>5</v>
      </c>
      <c r="Q51" s="13">
        <f>IF(Q50&lt;'Aansluitproces Digipoort PI'!$D$17,Q50+1,"")</f>
        <v>40956</v>
      </c>
      <c r="R51">
        <f>IF(Q51&lt;&gt;"",SUMIF('Aansluitproces Digipoort PI'!E$27:E$108,'Aansluitproces Digipoort PI'!Q51,'Aansluitproces Digipoort PI'!$J$27:$J$108),"")</f>
        <v>3</v>
      </c>
      <c r="S51">
        <f>IF(Q51&lt;&gt;"",SUMIF('Aansluitproces Digipoort PI'!G$27:G$108,'Aansluitproces Digipoort PI'!$Q51,'Aansluitproces Digipoort PI'!$J$27:$J$108),"")</f>
        <v>3</v>
      </c>
      <c r="T51">
        <f>IF(Q51&lt;&gt;"",SUMIF('Aansluitproces Digipoort PI'!H$27:H$108,'Aansluitproces Digipoort PI'!Q51,'Aansluitproces Digipoort PI'!$J$27:$J$108),"")</f>
        <v>0</v>
      </c>
      <c r="U51" s="35" t="e">
        <f>SUM(R$4:R51)/R$206</f>
        <v>#REF!</v>
      </c>
      <c r="V51" s="35" t="e">
        <f>SUM(S$4:S51)/S$206</f>
        <v>#REF!</v>
      </c>
      <c r="W51" s="35" t="e">
        <f>SUM(T$4:T51)/S$206</f>
        <v>#REF!</v>
      </c>
      <c r="X51" s="16"/>
      <c r="AK51" s="5"/>
      <c r="GV51"/>
    </row>
    <row r="52" spans="1:204" x14ac:dyDescent="0.2">
      <c r="B52" s="209" t="s">
        <v>159</v>
      </c>
      <c r="C52" s="198" t="s">
        <v>41</v>
      </c>
      <c r="D52" s="42" t="s">
        <v>1</v>
      </c>
      <c r="E52" s="50">
        <f t="shared" si="4"/>
        <v>40920</v>
      </c>
      <c r="F52" s="50">
        <f t="shared" si="5"/>
        <v>40919</v>
      </c>
      <c r="G52" s="304">
        <f t="shared" si="6"/>
        <v>40920</v>
      </c>
      <c r="H52" s="296"/>
      <c r="I52" s="78"/>
      <c r="J52" s="127">
        <f t="shared" si="7"/>
        <v>1</v>
      </c>
      <c r="K52" s="247" t="s">
        <v>157</v>
      </c>
      <c r="L52" s="244" t="s">
        <v>142</v>
      </c>
      <c r="M52" s="245" t="s">
        <v>142</v>
      </c>
      <c r="N52" s="16">
        <v>1</v>
      </c>
      <c r="Q52" s="13">
        <f>IF(Q51&lt;'Aansluitproces Digipoort PI'!$D$17,Q51+1,"")</f>
        <v>40957</v>
      </c>
      <c r="R52">
        <f>IF(Q52&lt;&gt;"",SUMIF('Aansluitproces Digipoort PI'!E$27:E$108,'Aansluitproces Digipoort PI'!Q52,'Aansluitproces Digipoort PI'!$J$27:$J$108),"")</f>
        <v>0</v>
      </c>
      <c r="S52">
        <f>IF(Q52&lt;&gt;"",SUMIF('Aansluitproces Digipoort PI'!G$27:G$108,'Aansluitproces Digipoort PI'!$Q52,'Aansluitproces Digipoort PI'!$J$27:$J$108),"")</f>
        <v>0</v>
      </c>
      <c r="T52">
        <f>IF(Q52&lt;&gt;"",SUMIF('Aansluitproces Digipoort PI'!H$27:H$108,'Aansluitproces Digipoort PI'!Q52,'Aansluitproces Digipoort PI'!$J$27:$J$108),"")</f>
        <v>0</v>
      </c>
      <c r="U52" s="35" t="e">
        <f>SUM(R$4:R52)/R$206</f>
        <v>#REF!</v>
      </c>
      <c r="V52" s="35" t="e">
        <f>SUM(S$4:S52)/S$206</f>
        <v>#REF!</v>
      </c>
      <c r="W52" s="35" t="e">
        <f>SUM(T$4:T52)/S$206</f>
        <v>#REF!</v>
      </c>
      <c r="X52" s="16"/>
      <c r="AK52" s="5"/>
      <c r="GV52"/>
    </row>
    <row r="53" spans="1:204" x14ac:dyDescent="0.2">
      <c r="B53" s="213" t="s">
        <v>100</v>
      </c>
      <c r="C53" s="212" t="s">
        <v>0</v>
      </c>
      <c r="D53" s="42" t="s">
        <v>1</v>
      </c>
      <c r="E53" s="50">
        <f t="shared" si="4"/>
        <v>40940</v>
      </c>
      <c r="F53" s="50">
        <f t="shared" si="5"/>
        <v>40926</v>
      </c>
      <c r="G53" s="304">
        <f t="shared" si="6"/>
        <v>40940</v>
      </c>
      <c r="H53" s="296"/>
      <c r="I53" s="78"/>
      <c r="J53" s="127">
        <f t="shared" si="7"/>
        <v>10</v>
      </c>
      <c r="K53" s="247" t="s">
        <v>17</v>
      </c>
      <c r="L53" s="244" t="s">
        <v>142</v>
      </c>
      <c r="M53" s="245" t="s">
        <v>142</v>
      </c>
      <c r="N53" s="16">
        <v>10</v>
      </c>
      <c r="Q53" s="13">
        <f>IF(Q52&lt;'Aansluitproces Digipoort PI'!$D$17,Q52+1,"")</f>
        <v>40958</v>
      </c>
      <c r="R53">
        <f>IF(Q53&lt;&gt;"",SUMIF('Aansluitproces Digipoort PI'!E$27:E$108,'Aansluitproces Digipoort PI'!Q53,'Aansluitproces Digipoort PI'!$J$27:$J$108),"")</f>
        <v>0</v>
      </c>
      <c r="S53">
        <f>IF(Q53&lt;&gt;"",SUMIF('Aansluitproces Digipoort PI'!G$27:G$108,'Aansluitproces Digipoort PI'!$Q53,'Aansluitproces Digipoort PI'!$J$27:$J$108),"")</f>
        <v>0</v>
      </c>
      <c r="T53">
        <f>IF(Q53&lt;&gt;"",SUMIF('Aansluitproces Digipoort PI'!H$27:H$108,'Aansluitproces Digipoort PI'!Q53,'Aansluitproces Digipoort PI'!$J$27:$J$108),"")</f>
        <v>0</v>
      </c>
      <c r="U53" s="35" t="e">
        <f>SUM(R$4:R53)/R$206</f>
        <v>#REF!</v>
      </c>
      <c r="V53" s="35" t="e">
        <f>SUM(S$4:S53)/S$206</f>
        <v>#REF!</v>
      </c>
      <c r="W53" s="35" t="e">
        <f>SUM(T$4:T53)/S$206</f>
        <v>#REF!</v>
      </c>
      <c r="X53" s="16"/>
      <c r="AK53" s="5"/>
      <c r="GV53"/>
    </row>
    <row r="54" spans="1:204" x14ac:dyDescent="0.2">
      <c r="B54" s="266" t="s">
        <v>199</v>
      </c>
      <c r="C54" s="212" t="s">
        <v>218</v>
      </c>
      <c r="D54" s="42" t="s">
        <v>2</v>
      </c>
      <c r="E54" s="50">
        <f t="shared" si="4"/>
        <v>40925</v>
      </c>
      <c r="F54" s="50">
        <f t="shared" si="5"/>
        <v>40920</v>
      </c>
      <c r="G54" s="304">
        <f t="shared" si="6"/>
        <v>40925</v>
      </c>
      <c r="H54" s="296"/>
      <c r="I54" s="78"/>
      <c r="J54" s="127">
        <f t="shared" si="7"/>
        <v>3</v>
      </c>
      <c r="K54" s="247" t="s">
        <v>159</v>
      </c>
      <c r="L54" s="244" t="s">
        <v>142</v>
      </c>
      <c r="M54" s="245" t="s">
        <v>142</v>
      </c>
      <c r="N54" s="16">
        <v>3</v>
      </c>
      <c r="Q54" s="13">
        <f>IF(Q53&lt;'Aansluitproces Digipoort PI'!$D$17,Q53+1,"")</f>
        <v>40959</v>
      </c>
      <c r="R54">
        <f>IF(Q54&lt;&gt;"",SUMIF('Aansluitproces Digipoort PI'!E$27:E$108,'Aansluitproces Digipoort PI'!Q54,'Aansluitproces Digipoort PI'!$J$27:$J$108),"")</f>
        <v>0</v>
      </c>
      <c r="S54">
        <f>IF(Q54&lt;&gt;"",SUMIF('Aansluitproces Digipoort PI'!G$27:G$108,'Aansluitproces Digipoort PI'!$Q54,'Aansluitproces Digipoort PI'!$J$27:$J$108),"")</f>
        <v>0</v>
      </c>
      <c r="T54">
        <f>IF(Q54&lt;&gt;"",SUMIF('Aansluitproces Digipoort PI'!H$27:H$108,'Aansluitproces Digipoort PI'!Q54,'Aansluitproces Digipoort PI'!$J$27:$J$108),"")</f>
        <v>0</v>
      </c>
      <c r="U54" s="35" t="e">
        <f>SUM(R$4:R54)/R$206</f>
        <v>#REF!</v>
      </c>
      <c r="V54" s="35" t="e">
        <f>SUM(S$4:S54)/S$206</f>
        <v>#REF!</v>
      </c>
      <c r="W54" s="35" t="e">
        <f>SUM(T$4:T54)/S$206</f>
        <v>#REF!</v>
      </c>
      <c r="X54" s="16"/>
      <c r="AK54" s="5"/>
      <c r="GV54"/>
    </row>
    <row r="55" spans="1:204" x14ac:dyDescent="0.2">
      <c r="B55" s="266" t="s">
        <v>101</v>
      </c>
      <c r="C55" s="212" t="s">
        <v>200</v>
      </c>
      <c r="D55" s="42" t="s">
        <v>1</v>
      </c>
      <c r="E55" s="50">
        <f t="shared" si="4"/>
        <v>40942</v>
      </c>
      <c r="F55" s="50">
        <f t="shared" si="5"/>
        <v>40940</v>
      </c>
      <c r="G55" s="304">
        <f t="shared" si="6"/>
        <v>40942</v>
      </c>
      <c r="H55" s="296"/>
      <c r="I55" s="78"/>
      <c r="J55" s="127">
        <v>2</v>
      </c>
      <c r="K55" s="247" t="s">
        <v>100</v>
      </c>
      <c r="L55" s="268" t="s">
        <v>142</v>
      </c>
      <c r="M55" s="269" t="s">
        <v>142</v>
      </c>
      <c r="N55" s="16">
        <v>2</v>
      </c>
      <c r="Q55" s="13">
        <f>IF(Q54&lt;'Aansluitproces Digipoort PI'!$D$17,Q54+1,"")</f>
        <v>40960</v>
      </c>
      <c r="R55">
        <f>IF(Q55&lt;&gt;"",SUMIF('Aansluitproces Digipoort PI'!E$27:E$108,'Aansluitproces Digipoort PI'!Q55,'Aansluitproces Digipoort PI'!$J$27:$J$108),"")</f>
        <v>2</v>
      </c>
      <c r="S55">
        <f>IF(Q55&lt;&gt;"",SUMIF('Aansluitproces Digipoort PI'!G$27:G$108,'Aansluitproces Digipoort PI'!$Q55,'Aansluitproces Digipoort PI'!$J$27:$J$108),"")</f>
        <v>2</v>
      </c>
      <c r="T55">
        <f>IF(Q55&lt;&gt;"",SUMIF('Aansluitproces Digipoort PI'!H$27:H$108,'Aansluitproces Digipoort PI'!Q55,'Aansluitproces Digipoort PI'!$J$27:$J$108),"")</f>
        <v>0</v>
      </c>
      <c r="U55" s="35" t="e">
        <f>SUM(R$4:R55)/R$206</f>
        <v>#REF!</v>
      </c>
      <c r="V55" s="35" t="e">
        <f>SUM(S$4:S55)/S$206</f>
        <v>#REF!</v>
      </c>
      <c r="W55" s="35" t="e">
        <f>SUM(T$4:T55)/S$206</f>
        <v>#REF!</v>
      </c>
      <c r="X55" s="16"/>
      <c r="AK55" s="5"/>
      <c r="GV55"/>
    </row>
    <row r="56" spans="1:204" x14ac:dyDescent="0.2">
      <c r="B56" s="266" t="s">
        <v>102</v>
      </c>
      <c r="C56" s="212" t="s">
        <v>201</v>
      </c>
      <c r="D56" s="42" t="s">
        <v>1</v>
      </c>
      <c r="E56" s="50">
        <f t="shared" si="4"/>
        <v>40927</v>
      </c>
      <c r="F56" s="50">
        <f t="shared" si="5"/>
        <v>40925</v>
      </c>
      <c r="G56" s="304">
        <f t="shared" si="6"/>
        <v>40927</v>
      </c>
      <c r="H56" s="296"/>
      <c r="I56" s="78"/>
      <c r="J56" s="127">
        <v>2</v>
      </c>
      <c r="K56" s="247" t="s">
        <v>199</v>
      </c>
      <c r="L56" s="244" t="s">
        <v>142</v>
      </c>
      <c r="M56" s="245" t="s">
        <v>142</v>
      </c>
      <c r="N56" s="16">
        <v>2</v>
      </c>
      <c r="Q56" s="13">
        <f>IF(Q55&lt;'Aansluitproces Digipoort PI'!$D$17,Q55+1,"")</f>
        <v>40961</v>
      </c>
      <c r="R56">
        <f>IF(Q56&lt;&gt;"",SUMIF('Aansluitproces Digipoort PI'!E$27:E$108,'Aansluitproces Digipoort PI'!Q56,'Aansluitproces Digipoort PI'!$J$27:$J$108),"")</f>
        <v>9</v>
      </c>
      <c r="S56">
        <f>IF(Q56&lt;&gt;"",SUMIF('Aansluitproces Digipoort PI'!G$27:G$108,'Aansluitproces Digipoort PI'!$Q56,'Aansluitproces Digipoort PI'!$J$27:$J$108),"")</f>
        <v>9</v>
      </c>
      <c r="T56">
        <f>IF(Q56&lt;&gt;"",SUMIF('Aansluitproces Digipoort PI'!H$27:H$108,'Aansluitproces Digipoort PI'!Q56,'Aansluitproces Digipoort PI'!$J$27:$J$108),"")</f>
        <v>0</v>
      </c>
      <c r="U56" s="35" t="e">
        <f>SUM(R$4:R56)/R$206</f>
        <v>#REF!</v>
      </c>
      <c r="V56" s="35" t="e">
        <f>SUM(S$4:S56)/S$206</f>
        <v>#REF!</v>
      </c>
      <c r="W56" s="35" t="e">
        <f>SUM(T$4:T56)/S$206</f>
        <v>#REF!</v>
      </c>
      <c r="X56" s="16"/>
      <c r="AK56" s="5"/>
      <c r="GV56"/>
    </row>
    <row r="57" spans="1:204" ht="7.5" customHeight="1" x14ac:dyDescent="0.2">
      <c r="B57" s="218"/>
      <c r="C57" s="216"/>
      <c r="D57" s="217"/>
      <c r="E57" s="50"/>
      <c r="F57" s="50"/>
      <c r="G57" s="304"/>
      <c r="H57" s="299"/>
      <c r="I57" s="78"/>
      <c r="J57" s="210"/>
      <c r="K57" s="59"/>
      <c r="L57" s="60"/>
      <c r="M57" s="211"/>
      <c r="Q57" s="13">
        <f>IF(Q56&lt;'Aansluitproces Digipoort PI'!$D$17,Q56+1,"")</f>
        <v>40962</v>
      </c>
      <c r="R57">
        <f>IF(Q57&lt;&gt;"",SUMIF('Aansluitproces Digipoort PI'!E$27:E$108,'Aansluitproces Digipoort PI'!Q57,'Aansluitproces Digipoort PI'!$J$27:$J$108),"")</f>
        <v>0</v>
      </c>
      <c r="S57">
        <f>IF(Q57&lt;&gt;"",SUMIF('Aansluitproces Digipoort PI'!G$27:G$108,'Aansluitproces Digipoort PI'!$Q57,'Aansluitproces Digipoort PI'!$J$27:$J$108),"")</f>
        <v>0</v>
      </c>
      <c r="T57">
        <f>IF(Q57&lt;&gt;"",SUMIF('Aansluitproces Digipoort PI'!H$27:H$108,'Aansluitproces Digipoort PI'!Q57,'Aansluitproces Digipoort PI'!$J$27:$J$108),"")</f>
        <v>0</v>
      </c>
      <c r="U57" s="35" t="e">
        <f>SUM(R$4:R57)/R$206</f>
        <v>#REF!</v>
      </c>
      <c r="V57" s="35" t="e">
        <f>SUM(S$4:S57)/S$206</f>
        <v>#REF!</v>
      </c>
      <c r="W57" s="35" t="e">
        <f>SUM(T$4:T57)/S$206</f>
        <v>#REF!</v>
      </c>
      <c r="X57" s="16"/>
      <c r="AK57" s="5"/>
      <c r="GV57"/>
    </row>
    <row r="58" spans="1:204" s="10" customFormat="1" ht="13.5" thickBot="1" x14ac:dyDescent="0.25">
      <c r="A58" s="72"/>
      <c r="B58" s="273" t="s">
        <v>198</v>
      </c>
      <c r="C58" s="274" t="s">
        <v>185</v>
      </c>
      <c r="D58" s="220"/>
      <c r="E58" s="240">
        <f>MAX(E49:E56)</f>
        <v>40942</v>
      </c>
      <c r="F58" s="241"/>
      <c r="G58" s="275">
        <f>MAX(G49:G56)</f>
        <v>40942</v>
      </c>
      <c r="H58" s="221" t="str">
        <f>IF(COUNTIF(H49:H56,"")=0,MAX(H49:H56),"")</f>
        <v/>
      </c>
      <c r="I58" s="222"/>
      <c r="J58" s="223"/>
      <c r="K58" s="224"/>
      <c r="L58" s="225"/>
      <c r="M58" s="226"/>
      <c r="N58" s="32"/>
      <c r="O58" s="32"/>
      <c r="Q58" s="13">
        <f>IF(Q57&lt;'Aansluitproces Digipoort PI'!$D$17,Q57+1,"")</f>
        <v>40963</v>
      </c>
      <c r="R58">
        <f>IF(Q58&lt;&gt;"",SUMIF('Aansluitproces Digipoort PI'!E$27:E$108,'Aansluitproces Digipoort PI'!Q58,'Aansluitproces Digipoort PI'!$J$27:$J$108),"")</f>
        <v>3</v>
      </c>
      <c r="S58">
        <f>IF(Q58&lt;&gt;"",SUMIF('Aansluitproces Digipoort PI'!G$27:G$108,'Aansluitproces Digipoort PI'!$Q58,'Aansluitproces Digipoort PI'!$J$27:$J$108),"")</f>
        <v>3</v>
      </c>
      <c r="T58">
        <f>IF(Q58&lt;&gt;"",SUMIF('Aansluitproces Digipoort PI'!H$27:H$108,'Aansluitproces Digipoort PI'!Q58,'Aansluitproces Digipoort PI'!$J$27:$J$108),"")</f>
        <v>0</v>
      </c>
      <c r="U58" s="35" t="e">
        <f>SUM(R$4:R58)/R$206</f>
        <v>#REF!</v>
      </c>
      <c r="V58" s="35" t="e">
        <f>SUM(S$4:S58)/S$206</f>
        <v>#REF!</v>
      </c>
      <c r="W58" s="35" t="e">
        <f>SUM(T$4:T58)/S$206</f>
        <v>#REF!</v>
      </c>
      <c r="X58" s="32"/>
      <c r="Y58" s="32"/>
      <c r="Z58" s="32"/>
      <c r="AA58" s="32"/>
      <c r="AB58" s="32"/>
      <c r="AC58" s="32"/>
      <c r="AD58" s="32"/>
      <c r="AE58" s="32"/>
      <c r="AF58" s="32"/>
      <c r="AG58" s="32"/>
      <c r="AH58" s="32"/>
      <c r="AI58" s="32"/>
      <c r="AJ58" s="32"/>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row>
    <row r="59" spans="1:204" ht="13.5" thickBot="1" x14ac:dyDescent="0.25">
      <c r="B59" s="15"/>
      <c r="C59" s="40"/>
      <c r="D59" s="40"/>
      <c r="E59" s="38"/>
      <c r="F59" s="38"/>
      <c r="G59" s="305"/>
      <c r="H59" s="19"/>
      <c r="I59" s="36"/>
      <c r="J59" s="26"/>
      <c r="K59" s="15"/>
      <c r="L59" s="19"/>
      <c r="M59" s="19"/>
      <c r="Q59" s="13">
        <f>IF(Q58&lt;'Aansluitproces Digipoort PI'!$D$17,Q58+1,"")</f>
        <v>40964</v>
      </c>
      <c r="R59">
        <f>IF(Q59&lt;&gt;"",SUMIF('Aansluitproces Digipoort PI'!E$27:E$108,'Aansluitproces Digipoort PI'!Q59,'Aansluitproces Digipoort PI'!$J$27:$J$108),"")</f>
        <v>0</v>
      </c>
      <c r="S59">
        <f>IF(Q59&lt;&gt;"",SUMIF('Aansluitproces Digipoort PI'!G$27:G$108,'Aansluitproces Digipoort PI'!$Q59,'Aansluitproces Digipoort PI'!$J$27:$J$108),"")</f>
        <v>0</v>
      </c>
      <c r="T59">
        <f>IF(Q59&lt;&gt;"",SUMIF('Aansluitproces Digipoort PI'!H$27:H$108,'Aansluitproces Digipoort PI'!Q59,'Aansluitproces Digipoort PI'!$J$27:$J$108),"")</f>
        <v>0</v>
      </c>
      <c r="U59" s="35" t="e">
        <f>SUM(R$4:R59)/R$206</f>
        <v>#REF!</v>
      </c>
      <c r="V59" s="35" t="e">
        <f>SUM(S$4:S59)/S$206</f>
        <v>#REF!</v>
      </c>
      <c r="W59" s="35" t="e">
        <f>SUM(T$4:T59)/S$206</f>
        <v>#REF!</v>
      </c>
      <c r="X59" s="16"/>
      <c r="AK59" s="5"/>
      <c r="GV59"/>
    </row>
    <row r="60" spans="1:204" s="18" customFormat="1" ht="26.25" thickBot="1" x14ac:dyDescent="0.25">
      <c r="A60" s="71"/>
      <c r="B60" s="65" t="s">
        <v>49</v>
      </c>
      <c r="C60" s="311" t="s">
        <v>193</v>
      </c>
      <c r="D60" s="66" t="s">
        <v>47</v>
      </c>
      <c r="E60" s="256" t="s">
        <v>99</v>
      </c>
      <c r="F60" s="255" t="s">
        <v>149</v>
      </c>
      <c r="G60" s="295" t="s">
        <v>32</v>
      </c>
      <c r="H60" s="63" t="s">
        <v>24</v>
      </c>
      <c r="I60" s="66" t="s">
        <v>57</v>
      </c>
      <c r="J60" s="124" t="s">
        <v>238</v>
      </c>
      <c r="K60" s="337" t="s">
        <v>22</v>
      </c>
      <c r="L60" s="337"/>
      <c r="M60" s="64"/>
      <c r="N60" s="31"/>
      <c r="O60" s="31"/>
      <c r="Q60" s="13">
        <f>IF(Q59&lt;'Aansluitproces Digipoort PI'!$D$17,Q59+1,"")</f>
        <v>40965</v>
      </c>
      <c r="R60">
        <f>IF(Q60&lt;&gt;"",SUMIF('Aansluitproces Digipoort PI'!E$27:E$108,'Aansluitproces Digipoort PI'!Q60,'Aansluitproces Digipoort PI'!$J$27:$J$108),"")</f>
        <v>0</v>
      </c>
      <c r="S60">
        <f>IF(Q60&lt;&gt;"",SUMIF('Aansluitproces Digipoort PI'!G$27:G$108,'Aansluitproces Digipoort PI'!$Q60,'Aansluitproces Digipoort PI'!$J$27:$J$108),"")</f>
        <v>0</v>
      </c>
      <c r="T60">
        <f>IF(Q60&lt;&gt;"",SUMIF('Aansluitproces Digipoort PI'!H$27:H$108,'Aansluitproces Digipoort PI'!Q60,'Aansluitproces Digipoort PI'!$J$27:$J$108),"")</f>
        <v>0</v>
      </c>
      <c r="U60" s="35" t="e">
        <f>SUM(R$4:R60)/R$206</f>
        <v>#REF!</v>
      </c>
      <c r="V60" s="35" t="e">
        <f>SUM(S$4:S60)/S$206</f>
        <v>#REF!</v>
      </c>
      <c r="W60" s="35" t="e">
        <f>SUM(T$4:T60)/S$206</f>
        <v>#REF!</v>
      </c>
      <c r="X60" s="31"/>
      <c r="Y60" s="31"/>
      <c r="Z60" s="31"/>
      <c r="AA60" s="31"/>
      <c r="AB60" s="31"/>
      <c r="AC60" s="31"/>
      <c r="AD60" s="31"/>
      <c r="AE60" s="31"/>
      <c r="AF60" s="31"/>
      <c r="AG60" s="31"/>
      <c r="AH60" s="31"/>
      <c r="AI60" s="31"/>
      <c r="AJ60" s="31"/>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row>
    <row r="61" spans="1:204" x14ac:dyDescent="0.2">
      <c r="B61" s="159" t="s">
        <v>104</v>
      </c>
      <c r="C61" s="281" t="s">
        <v>80</v>
      </c>
      <c r="D61" s="160" t="s">
        <v>1</v>
      </c>
      <c r="E61" s="50">
        <f>IF(D$15&lt;&gt;"",WORKDAY(MAX(VLOOKUP(K61,B$25:M$136,4,FALSE),VLOOKUP(L61,B$25:M$147,4,FALSE),VLOOKUP(M61,B$25:M$147,4,FALSE)),J61),"")</f>
        <v>40924</v>
      </c>
      <c r="F61" s="50">
        <f>WORKDAY(G61,-J61)</f>
        <v>40919</v>
      </c>
      <c r="G61" s="304">
        <f>IF(H61,H61,WORKDAY(MAX(VLOOKUP(K61,B$25:M$147,6,FALSE),VLOOKUP(L61,B$25:M$147,6,FALSE),VLOOKUP(M61,B$25:M$147,6,FALSE),L$14),J61))</f>
        <v>40924</v>
      </c>
      <c r="H61" s="296"/>
      <c r="I61" s="161"/>
      <c r="J61" s="144">
        <f>+N61</f>
        <v>3</v>
      </c>
      <c r="K61" s="246" t="s">
        <v>157</v>
      </c>
      <c r="L61" s="244" t="s">
        <v>142</v>
      </c>
      <c r="M61" s="245" t="s">
        <v>142</v>
      </c>
      <c r="N61" s="16">
        <v>3</v>
      </c>
      <c r="Q61" s="13">
        <f>IF(Q60&lt;'Aansluitproces Digipoort PI'!$D$17,Q60+1,"")</f>
        <v>40966</v>
      </c>
      <c r="R61">
        <f>IF(Q61&lt;&gt;"",SUMIF('Aansluitproces Digipoort PI'!E$27:E$108,'Aansluitproces Digipoort PI'!Q61,'Aansluitproces Digipoort PI'!$J$27:$J$108),"")</f>
        <v>0</v>
      </c>
      <c r="S61">
        <f>IF(Q61&lt;&gt;"",SUMIF('Aansluitproces Digipoort PI'!G$27:G$108,'Aansluitproces Digipoort PI'!$Q61,'Aansluitproces Digipoort PI'!$J$27:$J$108),"")</f>
        <v>0</v>
      </c>
      <c r="T61">
        <f>IF(Q61&lt;&gt;"",SUMIF('Aansluitproces Digipoort PI'!H$27:H$108,'Aansluitproces Digipoort PI'!Q61,'Aansluitproces Digipoort PI'!$J$27:$J$108),"")</f>
        <v>0</v>
      </c>
      <c r="U61" s="35" t="e">
        <f>SUM(R$4:R61)/R$206</f>
        <v>#REF!</v>
      </c>
      <c r="V61" s="35" t="e">
        <f>SUM(S$4:S61)/S$206</f>
        <v>#REF!</v>
      </c>
      <c r="W61" s="35" t="e">
        <f>SUM(T$4:T61)/S$206</f>
        <v>#REF!</v>
      </c>
      <c r="X61" s="16"/>
      <c r="AK61" s="5"/>
      <c r="GV61"/>
    </row>
    <row r="62" spans="1:204" x14ac:dyDescent="0.2">
      <c r="B62" s="162" t="s">
        <v>105</v>
      </c>
      <c r="C62" s="42" t="s">
        <v>126</v>
      </c>
      <c r="D62" s="42" t="s">
        <v>1</v>
      </c>
      <c r="E62" s="50">
        <f>IF(D$15&lt;&gt;"",WORKDAY(MAX(VLOOKUP(K62,B$25:M$136,4,FALSE),VLOOKUP(L62,B$25:M$147,4,FALSE),VLOOKUP(M62,B$25:M$147,4,FALSE)),J62),"")</f>
        <v>40952</v>
      </c>
      <c r="F62" s="50">
        <f>WORKDAY(G62,-J62)</f>
        <v>40924</v>
      </c>
      <c r="G62" s="304">
        <f>IF(H62,H62,WORKDAY(MAX(VLOOKUP(K62,B$25:M$147,6,FALSE),VLOOKUP(L62,B$25:M$147,6,FALSE),VLOOKUP(M62,B$25:M$147,6,FALSE),L$14),J62))</f>
        <v>40952</v>
      </c>
      <c r="H62" s="296"/>
      <c r="I62" s="78"/>
      <c r="J62" s="127">
        <v>20</v>
      </c>
      <c r="K62" s="247" t="s">
        <v>104</v>
      </c>
      <c r="L62" s="244" t="s">
        <v>142</v>
      </c>
      <c r="M62" s="245" t="s">
        <v>142</v>
      </c>
      <c r="N62" s="16">
        <v>30</v>
      </c>
      <c r="Q62" s="13">
        <f>IF(Q61&lt;'Aansluitproces Digipoort PI'!$D$17,Q61+1,"")</f>
        <v>40967</v>
      </c>
      <c r="R62">
        <f>IF(Q62&lt;&gt;"",SUMIF('Aansluitproces Digipoort PI'!E$27:E$108,'Aansluitproces Digipoort PI'!Q62,'Aansluitproces Digipoort PI'!$J$27:$J$108),"")</f>
        <v>0</v>
      </c>
      <c r="S62">
        <f>IF(Q62&lt;&gt;"",SUMIF('Aansluitproces Digipoort PI'!G$27:G$108,'Aansluitproces Digipoort PI'!$Q62,'Aansluitproces Digipoort PI'!$J$27:$J$108),"")</f>
        <v>0</v>
      </c>
      <c r="T62">
        <f>IF(Q62&lt;&gt;"",SUMIF('Aansluitproces Digipoort PI'!H$27:H$108,'Aansluitproces Digipoort PI'!Q62,'Aansluitproces Digipoort PI'!$J$27:$J$108),"")</f>
        <v>0</v>
      </c>
      <c r="U62" s="35" t="e">
        <f>SUM(R$4:R62)/R$206</f>
        <v>#REF!</v>
      </c>
      <c r="V62" s="35" t="e">
        <f>SUM(S$4:S62)/S$206</f>
        <v>#REF!</v>
      </c>
      <c r="W62" s="35" t="e">
        <f>SUM(T$4:T62)/S$206</f>
        <v>#REF!</v>
      </c>
      <c r="X62" s="16"/>
      <c r="AK62" s="5"/>
      <c r="GV62"/>
    </row>
    <row r="63" spans="1:204" x14ac:dyDescent="0.2">
      <c r="B63" s="162" t="s">
        <v>106</v>
      </c>
      <c r="C63" s="231" t="s">
        <v>122</v>
      </c>
      <c r="D63" s="42" t="s">
        <v>1</v>
      </c>
      <c r="E63" s="50">
        <f>IF(D$15&lt;&gt;"",WORKDAY(MAX(VLOOKUP(K63,B$25:M$136,4,FALSE),VLOOKUP(L63,B$25:M$147,4,FALSE),VLOOKUP(M63,B$25:M$147,4,FALSE)),J63),"")</f>
        <v>40953</v>
      </c>
      <c r="F63" s="50">
        <f>WORKDAY(G63,-J63)</f>
        <v>40952</v>
      </c>
      <c r="G63" s="304">
        <f>IF(H63,H63,WORKDAY(MAX(VLOOKUP(K63,B$25:M$147,6,FALSE),VLOOKUP(L63,B$25:M$147,6,FALSE),VLOOKUP(M63,B$25:M$147,6,FALSE),L$14),J63))</f>
        <v>40953</v>
      </c>
      <c r="H63" s="296"/>
      <c r="I63" s="78"/>
      <c r="J63" s="127">
        <v>1</v>
      </c>
      <c r="K63" s="247" t="s">
        <v>105</v>
      </c>
      <c r="L63" s="244" t="s">
        <v>142</v>
      </c>
      <c r="M63" s="245" t="s">
        <v>142</v>
      </c>
      <c r="N63" s="16">
        <v>3</v>
      </c>
      <c r="Q63" s="13">
        <f>IF(Q62&lt;'Aansluitproces Digipoort PI'!$D$17,Q62+1,"")</f>
        <v>40968</v>
      </c>
      <c r="R63">
        <f>IF(Q63&lt;&gt;"",SUMIF('Aansluitproces Digipoort PI'!E$27:E$108,'Aansluitproces Digipoort PI'!Q63,'Aansluitproces Digipoort PI'!$J$27:$J$108),"")</f>
        <v>3</v>
      </c>
      <c r="S63">
        <f>IF(Q63&lt;&gt;"",SUMIF('Aansluitproces Digipoort PI'!G$27:G$108,'Aansluitproces Digipoort PI'!$Q63,'Aansluitproces Digipoort PI'!$J$27:$J$108),"")</f>
        <v>3</v>
      </c>
      <c r="T63">
        <f>IF(Q63&lt;&gt;"",SUMIF('Aansluitproces Digipoort PI'!H$27:H$108,'Aansluitproces Digipoort PI'!Q63,'Aansluitproces Digipoort PI'!$J$27:$J$108),"")</f>
        <v>0</v>
      </c>
      <c r="U63" s="35" t="e">
        <f>SUM(R$4:R63)/R$206</f>
        <v>#REF!</v>
      </c>
      <c r="V63" s="35" t="e">
        <f>SUM(S$4:S63)/S$206</f>
        <v>#REF!</v>
      </c>
      <c r="W63" s="35" t="e">
        <f>SUM(T$4:T63)/S$206</f>
        <v>#REF!</v>
      </c>
      <c r="X63" s="16"/>
      <c r="AK63" s="5"/>
      <c r="GV63"/>
    </row>
    <row r="64" spans="1:204" x14ac:dyDescent="0.2">
      <c r="B64" s="162" t="s">
        <v>123</v>
      </c>
      <c r="C64" s="42" t="s">
        <v>3</v>
      </c>
      <c r="D64" s="42" t="s">
        <v>1</v>
      </c>
      <c r="E64" s="50">
        <f>IF(D$15&lt;&gt;"",WORKDAY(MAX(VLOOKUP(K64,B$25:M$136,4,FALSE),VLOOKUP(L64,B$25:M$147,4,FALSE),VLOOKUP(M64,B$25:M$147,4,FALSE)),J64),"")</f>
        <v>40956</v>
      </c>
      <c r="F64" s="50">
        <f>WORKDAY(G64,-J64)</f>
        <v>40953</v>
      </c>
      <c r="G64" s="304">
        <f>IF(H64,H64,WORKDAY(MAX(VLOOKUP(K64,B$25:M$147,6,FALSE),VLOOKUP(L64,B$25:M$147,6,FALSE),VLOOKUP(M64,B$25:M$147,6,FALSE),L$14),J64))</f>
        <v>40956</v>
      </c>
      <c r="H64" s="296"/>
      <c r="I64" s="78"/>
      <c r="J64" s="127">
        <v>3</v>
      </c>
      <c r="K64" s="247" t="s">
        <v>106</v>
      </c>
      <c r="L64" s="244" t="s">
        <v>142</v>
      </c>
      <c r="M64" s="245" t="s">
        <v>142</v>
      </c>
      <c r="N64" s="16">
        <v>1</v>
      </c>
      <c r="Q64" s="13">
        <f>IF(Q63&lt;'Aansluitproces Digipoort PI'!$D$17,Q63+1,"")</f>
        <v>40969</v>
      </c>
      <c r="R64">
        <f>IF(Q64&lt;&gt;"",SUMIF('Aansluitproces Digipoort PI'!E$27:E$108,'Aansluitproces Digipoort PI'!Q64,'Aansluitproces Digipoort PI'!$J$27:$J$108),"")</f>
        <v>0</v>
      </c>
      <c r="S64">
        <f>IF(Q64&lt;&gt;"",SUMIF('Aansluitproces Digipoort PI'!G$27:G$108,'Aansluitproces Digipoort PI'!$Q64,'Aansluitproces Digipoort PI'!$J$27:$J$108),"")</f>
        <v>0</v>
      </c>
      <c r="T64">
        <f>IF(Q64&lt;&gt;"",SUMIF('Aansluitproces Digipoort PI'!H$27:H$108,'Aansluitproces Digipoort PI'!Q64,'Aansluitproces Digipoort PI'!$J$27:$J$108),"")</f>
        <v>0</v>
      </c>
      <c r="U64" s="35" t="e">
        <f>SUM(R$4:R64)/R$206</f>
        <v>#REF!</v>
      </c>
      <c r="V64" s="35" t="e">
        <f>SUM(S$4:S64)/S$206</f>
        <v>#REF!</v>
      </c>
      <c r="W64" s="35" t="e">
        <f>SUM(T$4:T64)/S$206</f>
        <v>#REF!</v>
      </c>
      <c r="X64" s="16"/>
      <c r="AK64" s="5"/>
      <c r="GV64"/>
    </row>
    <row r="65" spans="1:204" ht="7.5" customHeight="1" x14ac:dyDescent="0.2">
      <c r="B65" s="163"/>
      <c r="D65" s="164"/>
      <c r="E65" s="165"/>
      <c r="F65" s="165"/>
      <c r="G65" s="308"/>
      <c r="H65" s="298"/>
      <c r="I65" s="149"/>
      <c r="J65" s="150"/>
      <c r="K65" s="151"/>
      <c r="L65" s="152"/>
      <c r="M65" s="153"/>
      <c r="Q65" s="13">
        <f>IF(Q64&lt;'Aansluitproces Digipoort PI'!$D$17,Q64+1,"")</f>
        <v>40970</v>
      </c>
      <c r="R65">
        <f>IF(Q65&lt;&gt;"",SUMIF('Aansluitproces Digipoort PI'!E$27:E$108,'Aansluitproces Digipoort PI'!Q65,'Aansluitproces Digipoort PI'!$J$27:$J$108),"")</f>
        <v>2</v>
      </c>
      <c r="S65">
        <f>IF(Q65&lt;&gt;"",SUMIF('Aansluitproces Digipoort PI'!G$27:G$108,'Aansluitproces Digipoort PI'!$Q65,'Aansluitproces Digipoort PI'!$J$27:$J$108),"")</f>
        <v>2</v>
      </c>
      <c r="T65">
        <f>IF(Q65&lt;&gt;"",SUMIF('Aansluitproces Digipoort PI'!H$27:H$108,'Aansluitproces Digipoort PI'!Q65,'Aansluitproces Digipoort PI'!$J$27:$J$108),"")</f>
        <v>0</v>
      </c>
      <c r="U65" s="35" t="e">
        <f>SUM(R$4:R65)/R$206</f>
        <v>#REF!</v>
      </c>
      <c r="V65" s="35" t="e">
        <f>SUM(S$4:S65)/S$206</f>
        <v>#REF!</v>
      </c>
      <c r="W65" s="35" t="e">
        <f>SUM(T$4:T65)/S$206</f>
        <v>#REF!</v>
      </c>
      <c r="X65" s="16"/>
      <c r="AK65" s="5"/>
      <c r="GV65"/>
    </row>
    <row r="66" spans="1:204" s="10" customFormat="1" ht="13.5" thickBot="1" x14ac:dyDescent="0.25">
      <c r="A66" s="72"/>
      <c r="B66" s="166" t="s">
        <v>124</v>
      </c>
      <c r="C66" s="167" t="s">
        <v>127</v>
      </c>
      <c r="D66" s="167"/>
      <c r="E66" s="241">
        <f>MAX(E61:E64)</f>
        <v>40956</v>
      </c>
      <c r="F66" s="241"/>
      <c r="G66" s="275">
        <f>MAX(G61:G64)</f>
        <v>40956</v>
      </c>
      <c r="H66" s="168" t="str">
        <f>IF(COUNTIF(H61:H64,"")=0,MAX(H61:H64),"")</f>
        <v/>
      </c>
      <c r="I66" s="169"/>
      <c r="J66" s="170"/>
      <c r="K66" s="156"/>
      <c r="L66" s="157"/>
      <c r="M66" s="158"/>
      <c r="N66" s="32"/>
      <c r="O66" s="32"/>
      <c r="Q66" s="13">
        <f>IF(Q65&lt;'Aansluitproces Digipoort PI'!$D$17,Q65+1,"")</f>
        <v>40971</v>
      </c>
      <c r="R66">
        <f>IF(Q66&lt;&gt;"",SUMIF('Aansluitproces Digipoort PI'!E$27:E$108,'Aansluitproces Digipoort PI'!Q66,'Aansluitproces Digipoort PI'!$J$27:$J$108),"")</f>
        <v>0</v>
      </c>
      <c r="S66">
        <f>IF(Q66&lt;&gt;"",SUMIF('Aansluitproces Digipoort PI'!G$27:G$108,'Aansluitproces Digipoort PI'!$Q66,'Aansluitproces Digipoort PI'!$J$27:$J$108),"")</f>
        <v>0</v>
      </c>
      <c r="T66">
        <f>IF(Q66&lt;&gt;"",SUMIF('Aansluitproces Digipoort PI'!H$27:H$108,'Aansluitproces Digipoort PI'!Q66,'Aansluitproces Digipoort PI'!$J$27:$J$108),"")</f>
        <v>0</v>
      </c>
      <c r="U66" s="35" t="e">
        <f>SUM(R$4:R66)/R$206</f>
        <v>#REF!</v>
      </c>
      <c r="V66" s="35" t="e">
        <f>SUM(S$4:S66)/S$206</f>
        <v>#REF!</v>
      </c>
      <c r="W66" s="35" t="e">
        <f>SUM(T$4:T66)/S$206</f>
        <v>#REF!</v>
      </c>
      <c r="X66" s="32"/>
      <c r="Y66" s="32"/>
      <c r="Z66" s="32"/>
      <c r="AA66" s="32"/>
      <c r="AB66" s="32"/>
      <c r="AC66" s="32"/>
      <c r="AD66" s="32"/>
      <c r="AE66" s="32"/>
      <c r="AF66" s="32"/>
      <c r="AG66" s="32"/>
      <c r="AH66" s="32"/>
      <c r="AI66" s="32"/>
      <c r="AJ66" s="32"/>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row>
    <row r="67" spans="1:204" ht="13.5" thickBot="1" x14ac:dyDescent="0.25">
      <c r="B67" s="15"/>
      <c r="C67" s="36"/>
      <c r="D67" s="36"/>
      <c r="E67" s="38"/>
      <c r="F67" s="38"/>
      <c r="G67" s="305"/>
      <c r="H67" s="19"/>
      <c r="I67" s="36"/>
      <c r="J67" s="26"/>
      <c r="K67" s="15"/>
      <c r="L67" s="19"/>
      <c r="M67" s="19"/>
      <c r="Q67" s="13">
        <f>IF(Q66&lt;'Aansluitproces Digipoort PI'!$D$17,Q66+1,"")</f>
        <v>40972</v>
      </c>
      <c r="R67">
        <f>IF(Q67&lt;&gt;"",SUMIF('Aansluitproces Digipoort PI'!E$27:E$108,'Aansluitproces Digipoort PI'!Q67,'Aansluitproces Digipoort PI'!$J$27:$J$108),"")</f>
        <v>0</v>
      </c>
      <c r="S67">
        <f>IF(Q67&lt;&gt;"",SUMIF('Aansluitproces Digipoort PI'!G$27:G$108,'Aansluitproces Digipoort PI'!$Q67,'Aansluitproces Digipoort PI'!$J$27:$J$108),"")</f>
        <v>0</v>
      </c>
      <c r="T67">
        <f>IF(Q67&lt;&gt;"",SUMIF('Aansluitproces Digipoort PI'!H$27:H$108,'Aansluitproces Digipoort PI'!Q67,'Aansluitproces Digipoort PI'!$J$27:$J$108),"")</f>
        <v>0</v>
      </c>
      <c r="U67" s="35" t="e">
        <f>SUM(R$4:R67)/R$206</f>
        <v>#REF!</v>
      </c>
      <c r="V67" s="35" t="e">
        <f>SUM(S$4:S67)/S$206</f>
        <v>#REF!</v>
      </c>
      <c r="W67" s="35" t="e">
        <f>SUM(T$4:T67)/S$206</f>
        <v>#REF!</v>
      </c>
      <c r="X67" s="16"/>
      <c r="AK67" s="5"/>
      <c r="GV67"/>
    </row>
    <row r="68" spans="1:204" s="18" customFormat="1" ht="26.25" thickBot="1" x14ac:dyDescent="0.25">
      <c r="A68" s="71"/>
      <c r="B68" s="65" t="s">
        <v>50</v>
      </c>
      <c r="C68" s="312" t="s">
        <v>197</v>
      </c>
      <c r="D68" s="182" t="s">
        <v>47</v>
      </c>
      <c r="E68" s="256" t="s">
        <v>99</v>
      </c>
      <c r="F68" s="255" t="s">
        <v>149</v>
      </c>
      <c r="G68" s="295" t="s">
        <v>32</v>
      </c>
      <c r="H68" s="63" t="s">
        <v>24</v>
      </c>
      <c r="I68" s="182" t="s">
        <v>57</v>
      </c>
      <c r="J68" s="124" t="s">
        <v>238</v>
      </c>
      <c r="K68" s="337" t="s">
        <v>22</v>
      </c>
      <c r="L68" s="337"/>
      <c r="M68" s="64"/>
      <c r="N68" s="31"/>
      <c r="O68" s="31"/>
      <c r="Q68" s="13">
        <f>IF(Q67&lt;'Aansluitproces Digipoort PI'!$D$17,Q67+1,"")</f>
        <v>40973</v>
      </c>
      <c r="R68">
        <f>IF(Q68&lt;&gt;"",SUMIF('Aansluitproces Digipoort PI'!E$27:E$108,'Aansluitproces Digipoort PI'!Q68,'Aansluitproces Digipoort PI'!$J$27:$J$108),"")</f>
        <v>0</v>
      </c>
      <c r="S68">
        <f>IF(Q68&lt;&gt;"",SUMIF('Aansluitproces Digipoort PI'!G$27:G$108,'Aansluitproces Digipoort PI'!$Q68,'Aansluitproces Digipoort PI'!$J$27:$J$108),"")</f>
        <v>0</v>
      </c>
      <c r="T68">
        <f>IF(Q68&lt;&gt;"",SUMIF('Aansluitproces Digipoort PI'!H$27:H$108,'Aansluitproces Digipoort PI'!Q68,'Aansluitproces Digipoort PI'!$J$27:$J$108),"")</f>
        <v>0</v>
      </c>
      <c r="U68" s="35" t="e">
        <f>SUM(R$4:R68)/R$206</f>
        <v>#REF!</v>
      </c>
      <c r="V68" s="35" t="e">
        <f>SUM(S$4:S68)/S$206</f>
        <v>#REF!</v>
      </c>
      <c r="W68" s="35" t="e">
        <f>SUM(T$4:T68)/S$206</f>
        <v>#REF!</v>
      </c>
      <c r="X68" s="31"/>
      <c r="Y68" s="31"/>
      <c r="Z68" s="31"/>
      <c r="AA68" s="31"/>
      <c r="AB68" s="31"/>
      <c r="AC68" s="31"/>
      <c r="AD68" s="31"/>
      <c r="AE68" s="31"/>
      <c r="AF68" s="31"/>
      <c r="AG68" s="31"/>
      <c r="AH68" s="31"/>
      <c r="AI68" s="31"/>
      <c r="AJ68" s="31"/>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row>
    <row r="69" spans="1:204" ht="25.5" x14ac:dyDescent="0.2">
      <c r="B69" s="266" t="s">
        <v>107</v>
      </c>
      <c r="C69" s="212" t="s">
        <v>194</v>
      </c>
      <c r="D69" s="42" t="s">
        <v>1</v>
      </c>
      <c r="E69" s="50">
        <f t="shared" ref="E69:E75" si="8">IF(D$15&lt;&gt;"",WORKDAY(MAX(VLOOKUP(K69,B$25:M$136,4,FALSE),VLOOKUP(L69,B$25:M$147,4,FALSE),VLOOKUP(M69,B$25:M$147,4,FALSE)),J69),"")</f>
        <v>40939</v>
      </c>
      <c r="F69" s="50">
        <f t="shared" ref="F69:F75" si="9">WORKDAY(G69,-J69)</f>
        <v>40934</v>
      </c>
      <c r="G69" s="304">
        <f t="shared" ref="G69:G75" si="10">IF(H69,H69,WORKDAY(MAX(VLOOKUP(K69,B$25:M$147,6,FALSE),VLOOKUP(L69,B$25:M$147,6,FALSE),VLOOKUP(M69,B$25:M$147,6,FALSE),L$14),J69))</f>
        <v>40939</v>
      </c>
      <c r="H69" s="296"/>
      <c r="I69" s="78"/>
      <c r="J69" s="210">
        <f>+N69</f>
        <v>3</v>
      </c>
      <c r="K69" s="247" t="s">
        <v>102</v>
      </c>
      <c r="L69" s="248" t="s">
        <v>38</v>
      </c>
      <c r="M69" s="245" t="s">
        <v>142</v>
      </c>
      <c r="N69" s="16">
        <v>3</v>
      </c>
      <c r="P69" s="13"/>
      <c r="Q69" s="13">
        <f>IF(Q68&lt;'Aansluitproces Digipoort PI'!$D$17,Q68+1,"")</f>
        <v>40974</v>
      </c>
      <c r="R69">
        <f>IF(Q69&lt;&gt;"",SUMIF('Aansluitproces Digipoort PI'!E$27:E$108,'Aansluitproces Digipoort PI'!Q69,'Aansluitproces Digipoort PI'!$J$27:$J$108),"")</f>
        <v>2</v>
      </c>
      <c r="S69">
        <f>IF(Q69&lt;&gt;"",SUMIF('Aansluitproces Digipoort PI'!G$27:G$108,'Aansluitproces Digipoort PI'!$Q69,'Aansluitproces Digipoort PI'!$J$27:$J$108),"")</f>
        <v>2</v>
      </c>
      <c r="T69">
        <f>IF(Q69&lt;&gt;"",SUMIF('Aansluitproces Digipoort PI'!H$27:H$108,'Aansluitproces Digipoort PI'!Q69,'Aansluitproces Digipoort PI'!$J$27:$J$108),"")</f>
        <v>0</v>
      </c>
      <c r="U69" s="35" t="e">
        <f>SUM(R$4:R69)/R$206</f>
        <v>#REF!</v>
      </c>
      <c r="V69" s="35" t="e">
        <f>SUM(S$4:S69)/S$206</f>
        <v>#REF!</v>
      </c>
      <c r="W69" s="35" t="e">
        <f>SUM(T$4:T69)/S$206</f>
        <v>#REF!</v>
      </c>
      <c r="X69" s="16"/>
      <c r="AK69" s="5"/>
      <c r="GV69"/>
    </row>
    <row r="70" spans="1:204" ht="25.5" x14ac:dyDescent="0.2">
      <c r="B70" s="213" t="s">
        <v>108</v>
      </c>
      <c r="C70" s="212" t="s">
        <v>125</v>
      </c>
      <c r="D70" s="42" t="s">
        <v>2</v>
      </c>
      <c r="E70" s="50">
        <f t="shared" si="8"/>
        <v>40941</v>
      </c>
      <c r="F70" s="50">
        <f t="shared" si="9"/>
        <v>40939</v>
      </c>
      <c r="G70" s="304">
        <f t="shared" si="10"/>
        <v>40941</v>
      </c>
      <c r="H70" s="296"/>
      <c r="I70" s="78"/>
      <c r="J70" s="127">
        <f>+N70</f>
        <v>2</v>
      </c>
      <c r="K70" s="247" t="s">
        <v>107</v>
      </c>
      <c r="L70" s="244" t="s">
        <v>142</v>
      </c>
      <c r="M70" s="245" t="s">
        <v>142</v>
      </c>
      <c r="N70" s="16">
        <v>2</v>
      </c>
      <c r="Q70" s="13">
        <f>IF(Q69&lt;'Aansluitproces Digipoort PI'!$D$17,Q69+1,"")</f>
        <v>40975</v>
      </c>
      <c r="R70">
        <f>IF(Q70&lt;&gt;"",SUMIF('Aansluitproces Digipoort PI'!E$27:E$108,'Aansluitproces Digipoort PI'!Q70,'Aansluitproces Digipoort PI'!$J$27:$J$108),"")</f>
        <v>3</v>
      </c>
      <c r="S70">
        <f>IF(Q70&lt;&gt;"",SUMIF('Aansluitproces Digipoort PI'!G$27:G$108,'Aansluitproces Digipoort PI'!$Q70,'Aansluitproces Digipoort PI'!$J$27:$J$108),"")</f>
        <v>3</v>
      </c>
      <c r="T70">
        <f>IF(Q70&lt;&gt;"",SUMIF('Aansluitproces Digipoort PI'!H$27:H$108,'Aansluitproces Digipoort PI'!Q70,'Aansluitproces Digipoort PI'!$J$27:$J$108),"")</f>
        <v>0</v>
      </c>
      <c r="U70" s="35" t="e">
        <f>SUM(R$4:R70)/R$206</f>
        <v>#REF!</v>
      </c>
      <c r="V70" s="35" t="e">
        <f>SUM(S$4:S70)/S$206</f>
        <v>#REF!</v>
      </c>
      <c r="W70" s="35" t="e">
        <f>SUM(T$4:T70)/S$206</f>
        <v>#REF!</v>
      </c>
      <c r="X70" s="16"/>
      <c r="AK70" s="5"/>
      <c r="GV70"/>
    </row>
    <row r="71" spans="1:204" ht="25.5" x14ac:dyDescent="0.2">
      <c r="B71" s="218" t="s">
        <v>109</v>
      </c>
      <c r="C71" s="214" t="s">
        <v>219</v>
      </c>
      <c r="D71" s="42" t="s">
        <v>2</v>
      </c>
      <c r="E71" s="50">
        <f t="shared" si="8"/>
        <v>40942</v>
      </c>
      <c r="F71" s="50">
        <f t="shared" si="9"/>
        <v>40939</v>
      </c>
      <c r="G71" s="304">
        <f t="shared" si="10"/>
        <v>40942</v>
      </c>
      <c r="H71" s="296"/>
      <c r="I71" s="78"/>
      <c r="J71" s="127">
        <f t="shared" ref="J71:J83" si="11">+N71</f>
        <v>3</v>
      </c>
      <c r="K71" s="247" t="s">
        <v>107</v>
      </c>
      <c r="L71" s="244" t="s">
        <v>142</v>
      </c>
      <c r="M71" s="245" t="s">
        <v>142</v>
      </c>
      <c r="N71" s="16">
        <v>3</v>
      </c>
      <c r="P71" s="13"/>
      <c r="Q71" s="13">
        <f>IF(Q70&lt;'Aansluitproces Digipoort PI'!$D$17,Q70+1,"")</f>
        <v>40976</v>
      </c>
      <c r="R71">
        <f>IF(Q71&lt;&gt;"",SUMIF('Aansluitproces Digipoort PI'!E$27:E$108,'Aansluitproces Digipoort PI'!Q71,'Aansluitproces Digipoort PI'!$J$27:$J$108),"")</f>
        <v>2</v>
      </c>
      <c r="S71">
        <f>IF(Q71&lt;&gt;"",SUMIF('Aansluitproces Digipoort PI'!G$27:G$108,'Aansluitproces Digipoort PI'!$Q71,'Aansluitproces Digipoort PI'!$J$27:$J$108),"")</f>
        <v>2</v>
      </c>
      <c r="T71">
        <f>IF(Q71&lt;&gt;"",SUMIF('Aansluitproces Digipoort PI'!H$27:H$108,'Aansluitproces Digipoort PI'!Q71,'Aansluitproces Digipoort PI'!$J$27:$J$108),"")</f>
        <v>0</v>
      </c>
      <c r="U71" s="35" t="e">
        <f>SUM(R$4:R71)/R$206</f>
        <v>#REF!</v>
      </c>
      <c r="V71" s="35" t="e">
        <f>SUM(S$4:S71)/S$206</f>
        <v>#REF!</v>
      </c>
      <c r="W71" s="35" t="e">
        <f>SUM(T$4:T71)/S$206</f>
        <v>#REF!</v>
      </c>
      <c r="X71" s="16"/>
      <c r="AK71" s="5"/>
      <c r="GV71"/>
    </row>
    <row r="72" spans="1:204" x14ac:dyDescent="0.2">
      <c r="B72" s="218" t="s">
        <v>110</v>
      </c>
      <c r="C72" s="214" t="s">
        <v>195</v>
      </c>
      <c r="D72" s="42" t="s">
        <v>76</v>
      </c>
      <c r="E72" s="50">
        <f t="shared" si="8"/>
        <v>40947</v>
      </c>
      <c r="F72" s="50">
        <f t="shared" si="9"/>
        <v>40942</v>
      </c>
      <c r="G72" s="304">
        <f t="shared" si="10"/>
        <v>40947</v>
      </c>
      <c r="H72" s="296"/>
      <c r="I72" s="78"/>
      <c r="J72" s="127">
        <f t="shared" si="11"/>
        <v>3</v>
      </c>
      <c r="K72" s="247" t="s">
        <v>109</v>
      </c>
      <c r="L72" s="244" t="s">
        <v>142</v>
      </c>
      <c r="M72" s="245" t="s">
        <v>142</v>
      </c>
      <c r="N72" s="16">
        <v>3</v>
      </c>
      <c r="P72" s="13"/>
      <c r="Q72" s="13">
        <f>IF(Q71&lt;'Aansluitproces Digipoort PI'!$D$17,Q71+1,"")</f>
        <v>40977</v>
      </c>
      <c r="R72">
        <f>IF(Q72&lt;&gt;"",SUMIF('Aansluitproces Digipoort PI'!E$27:E$108,'Aansluitproces Digipoort PI'!Q72,'Aansluitproces Digipoort PI'!$J$27:$J$108),"")</f>
        <v>0</v>
      </c>
      <c r="S72">
        <f>IF(Q72&lt;&gt;"",SUMIF('Aansluitproces Digipoort PI'!G$27:G$108,'Aansluitproces Digipoort PI'!$Q72,'Aansluitproces Digipoort PI'!$J$27:$J$108),"")</f>
        <v>0</v>
      </c>
      <c r="T72">
        <f>IF(Q72&lt;&gt;"",SUMIF('Aansluitproces Digipoort PI'!H$27:H$108,'Aansluitproces Digipoort PI'!Q72,'Aansluitproces Digipoort PI'!$J$27:$J$108),"")</f>
        <v>0</v>
      </c>
      <c r="U72" s="35" t="e">
        <f>SUM(R$4:R72)/R$206</f>
        <v>#REF!</v>
      </c>
      <c r="V72" s="35" t="e">
        <f>SUM(S$4:S72)/S$206</f>
        <v>#REF!</v>
      </c>
      <c r="W72" s="35" t="e">
        <f>SUM(T$4:T72)/S$206</f>
        <v>#REF!</v>
      </c>
      <c r="X72" s="16"/>
      <c r="AK72" s="5"/>
      <c r="GV72"/>
    </row>
    <row r="73" spans="1:204" ht="25.5" x14ac:dyDescent="0.2">
      <c r="B73" s="218" t="s">
        <v>111</v>
      </c>
      <c r="C73" s="214" t="s">
        <v>128</v>
      </c>
      <c r="D73" s="42" t="s">
        <v>76</v>
      </c>
      <c r="E73" s="50">
        <f t="shared" si="8"/>
        <v>40961</v>
      </c>
      <c r="F73" s="50">
        <f t="shared" si="9"/>
        <v>40956</v>
      </c>
      <c r="G73" s="304">
        <f t="shared" si="10"/>
        <v>40961</v>
      </c>
      <c r="H73" s="296"/>
      <c r="I73" s="78"/>
      <c r="J73" s="127">
        <f>+N73</f>
        <v>3</v>
      </c>
      <c r="K73" s="247" t="s">
        <v>110</v>
      </c>
      <c r="L73" s="248" t="s">
        <v>124</v>
      </c>
      <c r="M73" s="249" t="s">
        <v>102</v>
      </c>
      <c r="N73" s="16">
        <v>3</v>
      </c>
      <c r="P73" s="13"/>
      <c r="Q73" s="13">
        <f>IF(Q72&lt;'Aansluitproces Digipoort PI'!$D$17,Q72+1,"")</f>
        <v>40978</v>
      </c>
      <c r="R73">
        <f>IF(Q73&lt;&gt;"",SUMIF('Aansluitproces Digipoort PI'!E$27:E$108,'Aansluitproces Digipoort PI'!Q73,'Aansluitproces Digipoort PI'!$J$27:$J$108),"")</f>
        <v>0</v>
      </c>
      <c r="S73">
        <f>IF(Q73&lt;&gt;"",SUMIF('Aansluitproces Digipoort PI'!G$27:G$108,'Aansluitproces Digipoort PI'!$Q73,'Aansluitproces Digipoort PI'!$J$27:$J$108),"")</f>
        <v>0</v>
      </c>
      <c r="T73">
        <f>IF(Q73&lt;&gt;"",SUMIF('Aansluitproces Digipoort PI'!H$27:H$108,'Aansluitproces Digipoort PI'!Q73,'Aansluitproces Digipoort PI'!$J$27:$J$108),"")</f>
        <v>0</v>
      </c>
      <c r="U73" s="35" t="e">
        <f>SUM(R$4:R73)/R$206</f>
        <v>#REF!</v>
      </c>
      <c r="V73" s="35" t="e">
        <f>SUM(S$4:S73)/S$206</f>
        <v>#REF!</v>
      </c>
      <c r="W73" s="35" t="e">
        <f>SUM(T$4:T73)/S$206</f>
        <v>#REF!</v>
      </c>
      <c r="X73" s="16"/>
      <c r="AK73" s="5"/>
      <c r="GV73"/>
    </row>
    <row r="74" spans="1:204" x14ac:dyDescent="0.2">
      <c r="B74" s="218" t="s">
        <v>112</v>
      </c>
      <c r="C74" s="214" t="s">
        <v>129</v>
      </c>
      <c r="D74" s="42" t="s">
        <v>76</v>
      </c>
      <c r="E74" s="50">
        <f t="shared" si="8"/>
        <v>40961</v>
      </c>
      <c r="F74" s="50">
        <f t="shared" si="9"/>
        <v>40956</v>
      </c>
      <c r="G74" s="304">
        <f t="shared" si="10"/>
        <v>40961</v>
      </c>
      <c r="H74" s="296"/>
      <c r="I74" s="78"/>
      <c r="J74" s="127">
        <f t="shared" si="11"/>
        <v>3</v>
      </c>
      <c r="K74" s="247" t="s">
        <v>110</v>
      </c>
      <c r="L74" s="248" t="s">
        <v>124</v>
      </c>
      <c r="M74" s="249" t="s">
        <v>102</v>
      </c>
      <c r="N74" s="16">
        <v>3</v>
      </c>
      <c r="P74" s="13"/>
      <c r="Q74" s="13">
        <f>IF(Q73&lt;'Aansluitproces Digipoort PI'!$D$17,Q73+1,"")</f>
        <v>40979</v>
      </c>
      <c r="R74">
        <f>IF(Q74&lt;&gt;"",SUMIF('Aansluitproces Digipoort PI'!E$27:E$108,'Aansluitproces Digipoort PI'!Q74,'Aansluitproces Digipoort PI'!$J$27:$J$108),"")</f>
        <v>0</v>
      </c>
      <c r="S74">
        <f>IF(Q74&lt;&gt;"",SUMIF('Aansluitproces Digipoort PI'!G$27:G$108,'Aansluitproces Digipoort PI'!$Q74,'Aansluitproces Digipoort PI'!$J$27:$J$108),"")</f>
        <v>0</v>
      </c>
      <c r="T74">
        <f>IF(Q74&lt;&gt;"",SUMIF('Aansluitproces Digipoort PI'!H$27:H$108,'Aansluitproces Digipoort PI'!Q74,'Aansluitproces Digipoort PI'!$J$27:$J$108),"")</f>
        <v>0</v>
      </c>
      <c r="U74" s="35" t="e">
        <f>SUM(R$4:R74)/R$206</f>
        <v>#REF!</v>
      </c>
      <c r="V74" s="35" t="e">
        <f>SUM(S$4:S74)/S$206</f>
        <v>#REF!</v>
      </c>
      <c r="W74" s="35" t="e">
        <f>SUM(T$4:T74)/S$206</f>
        <v>#REF!</v>
      </c>
      <c r="X74" s="16"/>
      <c r="AK74" s="5"/>
      <c r="GV74"/>
    </row>
    <row r="75" spans="1:204" ht="25.5" x14ac:dyDescent="0.2">
      <c r="B75" s="218" t="s">
        <v>113</v>
      </c>
      <c r="C75" s="214" t="s">
        <v>130</v>
      </c>
      <c r="D75" s="42" t="s">
        <v>76</v>
      </c>
      <c r="E75" s="50">
        <f t="shared" si="8"/>
        <v>40961</v>
      </c>
      <c r="F75" s="50">
        <f t="shared" si="9"/>
        <v>40956</v>
      </c>
      <c r="G75" s="304">
        <f t="shared" si="10"/>
        <v>40961</v>
      </c>
      <c r="H75" s="296"/>
      <c r="I75" s="78"/>
      <c r="J75" s="127">
        <f>+N75</f>
        <v>3</v>
      </c>
      <c r="K75" s="247" t="s">
        <v>110</v>
      </c>
      <c r="L75" s="248" t="s">
        <v>124</v>
      </c>
      <c r="M75" s="249" t="s">
        <v>102</v>
      </c>
      <c r="N75" s="16">
        <v>3</v>
      </c>
      <c r="P75" s="13"/>
      <c r="Q75" s="13">
        <f>IF(Q74&lt;'Aansluitproces Digipoort PI'!$D$17,Q74+1,"")</f>
        <v>40980</v>
      </c>
      <c r="R75">
        <f>IF(Q75&lt;&gt;"",SUMIF('Aansluitproces Digipoort PI'!E$27:E$108,'Aansluitproces Digipoort PI'!Q75,'Aansluitproces Digipoort PI'!$J$27:$J$108),"")</f>
        <v>3</v>
      </c>
      <c r="S75">
        <f>IF(Q75&lt;&gt;"",SUMIF('Aansluitproces Digipoort PI'!G$27:G$108,'Aansluitproces Digipoort PI'!$Q75,'Aansluitproces Digipoort PI'!$J$27:$J$108),"")</f>
        <v>3</v>
      </c>
      <c r="T75">
        <f>IF(Q75&lt;&gt;"",SUMIF('Aansluitproces Digipoort PI'!H$27:H$108,'Aansluitproces Digipoort PI'!Q75,'Aansluitproces Digipoort PI'!$J$27:$J$108),"")</f>
        <v>0</v>
      </c>
      <c r="U75" s="35" t="e">
        <f>SUM(R$4:R75)/R$206</f>
        <v>#REF!</v>
      </c>
      <c r="V75" s="35" t="e">
        <f>SUM(S$4:S75)/S$206</f>
        <v>#REF!</v>
      </c>
      <c r="W75" s="35" t="e">
        <f>SUM(T$4:T75)/S$206</f>
        <v>#REF!</v>
      </c>
      <c r="X75" s="16"/>
      <c r="AK75" s="5"/>
      <c r="GV75"/>
    </row>
    <row r="76" spans="1:204" ht="6.75" customHeight="1" x14ac:dyDescent="0.2">
      <c r="B76" s="128"/>
      <c r="C76" s="129"/>
      <c r="D76" s="130"/>
      <c r="E76" s="136"/>
      <c r="F76" s="136"/>
      <c r="G76" s="306"/>
      <c r="H76" s="296"/>
      <c r="I76" s="131"/>
      <c r="J76" s="132"/>
      <c r="K76" s="133"/>
      <c r="L76" s="134"/>
      <c r="M76" s="135"/>
      <c r="P76" s="13"/>
      <c r="Q76" s="13">
        <f>IF(Q75&lt;'Aansluitproces Digipoort PI'!$D$17,Q75+1,"")</f>
        <v>40981</v>
      </c>
      <c r="R76">
        <f>IF(Q76&lt;&gt;"",SUMIF('Aansluitproces Digipoort PI'!E$27:E$108,'Aansluitproces Digipoort PI'!Q76,'Aansluitproces Digipoort PI'!$J$27:$J$108),"")</f>
        <v>0</v>
      </c>
      <c r="S76">
        <f>IF(Q76&lt;&gt;"",SUMIF('Aansluitproces Digipoort PI'!G$27:G$108,'Aansluitproces Digipoort PI'!$Q76,'Aansluitproces Digipoort PI'!$J$27:$J$108),"")</f>
        <v>0</v>
      </c>
      <c r="T76">
        <f>IF(Q76&lt;&gt;"",SUMIF('Aansluitproces Digipoort PI'!H$27:H$108,'Aansluitproces Digipoort PI'!Q76,'Aansluitproces Digipoort PI'!$J$27:$J$108),"")</f>
        <v>0</v>
      </c>
      <c r="U76" s="35" t="e">
        <f>SUM(R$4:R76)/R$206</f>
        <v>#REF!</v>
      </c>
      <c r="V76" s="35" t="e">
        <f>SUM(S$4:S76)/S$206</f>
        <v>#REF!</v>
      </c>
      <c r="W76" s="35" t="e">
        <f>SUM(T$4:T76)/S$206</f>
        <v>#REF!</v>
      </c>
      <c r="X76" s="16"/>
      <c r="AK76" s="5"/>
      <c r="GV76"/>
    </row>
    <row r="77" spans="1:204" s="10" customFormat="1" ht="13.5" thickBot="1" x14ac:dyDescent="0.25">
      <c r="A77" s="72"/>
      <c r="B77" s="137" t="s">
        <v>114</v>
      </c>
      <c r="C77" s="138" t="s">
        <v>220</v>
      </c>
      <c r="D77" s="138"/>
      <c r="E77" s="239">
        <f>MAX(E69:E75)</f>
        <v>40961</v>
      </c>
      <c r="F77" s="239"/>
      <c r="G77" s="239">
        <f>MAX(G69:G75)</f>
        <v>40961</v>
      </c>
      <c r="H77" s="183" t="str">
        <f>IF(COUNTIF(H69:H75,"")=0,MAX(H69:H75),"")</f>
        <v/>
      </c>
      <c r="I77" s="138"/>
      <c r="J77" s="139"/>
      <c r="K77" s="140"/>
      <c r="L77" s="141"/>
      <c r="M77" s="142"/>
      <c r="N77" s="32"/>
      <c r="O77" s="32"/>
      <c r="Q77" s="13">
        <f>IF(Q76&lt;'Aansluitproces Digipoort PI'!$D$17,Q76+1,"")</f>
        <v>40982</v>
      </c>
      <c r="R77">
        <f>IF(Q77&lt;&gt;"",SUMIF('Aansluitproces Digipoort PI'!E$27:E$108,'Aansluitproces Digipoort PI'!Q77,'Aansluitproces Digipoort PI'!$J$27:$J$108),"")</f>
        <v>2</v>
      </c>
      <c r="S77">
        <f>IF(Q77&lt;&gt;"",SUMIF('Aansluitproces Digipoort PI'!G$27:G$108,'Aansluitproces Digipoort PI'!$Q77,'Aansluitproces Digipoort PI'!$J$27:$J$108),"")</f>
        <v>2</v>
      </c>
      <c r="T77">
        <f>IF(Q77&lt;&gt;"",SUMIF('Aansluitproces Digipoort PI'!H$27:H$108,'Aansluitproces Digipoort PI'!Q77,'Aansluitproces Digipoort PI'!$J$27:$J$108),"")</f>
        <v>0</v>
      </c>
      <c r="U77" s="35" t="e">
        <f>SUM(R$4:R77)/R$206</f>
        <v>#REF!</v>
      </c>
      <c r="V77" s="35" t="e">
        <f>SUM(S$4:S77)/S$206</f>
        <v>#REF!</v>
      </c>
      <c r="W77" s="35" t="e">
        <f>SUM(T$4:T77)/S$206</f>
        <v>#REF!</v>
      </c>
      <c r="X77" s="32"/>
      <c r="Y77" s="32"/>
      <c r="Z77" s="32"/>
      <c r="AA77" s="32"/>
      <c r="AB77" s="32"/>
      <c r="AC77" s="32"/>
      <c r="AD77" s="32"/>
      <c r="AE77" s="32"/>
      <c r="AF77" s="32"/>
      <c r="AG77" s="32"/>
      <c r="AH77" s="32"/>
      <c r="AI77" s="32"/>
      <c r="AJ77" s="32"/>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row>
    <row r="78" spans="1:204" ht="13.5" thickBot="1" x14ac:dyDescent="0.25">
      <c r="B78" s="15"/>
      <c r="C78" s="36"/>
      <c r="D78" s="36"/>
      <c r="E78" s="38"/>
      <c r="F78" s="38"/>
      <c r="G78" s="305"/>
      <c r="H78" s="19"/>
      <c r="I78" s="36"/>
      <c r="J78" s="26"/>
      <c r="K78" s="15"/>
      <c r="L78" s="19"/>
      <c r="M78" s="19"/>
      <c r="Q78" s="13">
        <f>IF(Q77&lt;'Aansluitproces Digipoort PI'!$D$17,Q77+1,"")</f>
        <v>40983</v>
      </c>
      <c r="R78">
        <f>IF(Q78&lt;&gt;"",SUMIF('Aansluitproces Digipoort PI'!E$27:E$108,'Aansluitproces Digipoort PI'!Q78,'Aansluitproces Digipoort PI'!$J$27:$J$108),"")</f>
        <v>1</v>
      </c>
      <c r="S78">
        <f>IF(Q78&lt;&gt;"",SUMIF('Aansluitproces Digipoort PI'!G$27:G$108,'Aansluitproces Digipoort PI'!$Q78,'Aansluitproces Digipoort PI'!$J$27:$J$108),"")</f>
        <v>1</v>
      </c>
      <c r="T78">
        <f>IF(Q78&lt;&gt;"",SUMIF('Aansluitproces Digipoort PI'!H$27:H$108,'Aansluitproces Digipoort PI'!Q78,'Aansluitproces Digipoort PI'!$J$27:$J$108),"")</f>
        <v>0</v>
      </c>
      <c r="U78" s="35" t="e">
        <f>SUM(R$4:R78)/R$206</f>
        <v>#REF!</v>
      </c>
      <c r="V78" s="35" t="e">
        <f>SUM(S$4:S78)/S$206</f>
        <v>#REF!</v>
      </c>
      <c r="W78" s="35" t="e">
        <f>SUM(T$4:T78)/S$206</f>
        <v>#REF!</v>
      </c>
      <c r="X78" s="16"/>
      <c r="AK78" s="5"/>
      <c r="GV78"/>
    </row>
    <row r="79" spans="1:204" s="18" customFormat="1" ht="26.25" thickBot="1" x14ac:dyDescent="0.25">
      <c r="A79" s="71"/>
      <c r="B79" s="65" t="s">
        <v>69</v>
      </c>
      <c r="C79" s="312" t="s">
        <v>196</v>
      </c>
      <c r="D79" s="312" t="s">
        <v>47</v>
      </c>
      <c r="E79" s="312" t="s">
        <v>99</v>
      </c>
      <c r="F79" s="312" t="s">
        <v>149</v>
      </c>
      <c r="G79" s="312" t="s">
        <v>32</v>
      </c>
      <c r="H79" s="63" t="s">
        <v>24</v>
      </c>
      <c r="I79" s="312" t="s">
        <v>57</v>
      </c>
      <c r="J79" s="124" t="s">
        <v>238</v>
      </c>
      <c r="K79" s="337" t="s">
        <v>22</v>
      </c>
      <c r="L79" s="337"/>
      <c r="M79" s="64"/>
      <c r="N79" s="31"/>
      <c r="O79" s="31"/>
      <c r="Q79" s="13">
        <f>IF(Q78&lt;'Aansluitproces Digipoort PI'!$D$17,Q78+1,"")</f>
        <v>40984</v>
      </c>
      <c r="R79">
        <f>IF(Q79&lt;&gt;"",SUMIF('Aansluitproces Digipoort PI'!E$27:E$108,'Aansluitproces Digipoort PI'!Q79,'Aansluitproces Digipoort PI'!$J$27:$J$108),"")</f>
        <v>2</v>
      </c>
      <c r="S79">
        <f>IF(Q79&lt;&gt;"",SUMIF('Aansluitproces Digipoort PI'!G$27:G$108,'Aansluitproces Digipoort PI'!$Q79,'Aansluitproces Digipoort PI'!$J$27:$J$108),"")</f>
        <v>2</v>
      </c>
      <c r="T79">
        <f>IF(Q79&lt;&gt;"",SUMIF('Aansluitproces Digipoort PI'!H$27:H$108,'Aansluitproces Digipoort PI'!Q79,'Aansluitproces Digipoort PI'!$J$27:$J$108),"")</f>
        <v>0</v>
      </c>
      <c r="U79" s="35" t="e">
        <f>SUM(R$4:R79)/R$206</f>
        <v>#REF!</v>
      </c>
      <c r="V79" s="35" t="e">
        <f>SUM(S$4:S79)/S$206</f>
        <v>#REF!</v>
      </c>
      <c r="W79" s="35" t="e">
        <f>SUM(T$4:T79)/S$206</f>
        <v>#REF!</v>
      </c>
      <c r="X79" s="31"/>
      <c r="Y79" s="31"/>
      <c r="Z79" s="31"/>
      <c r="AA79" s="31"/>
      <c r="AB79" s="31"/>
      <c r="AC79" s="31"/>
      <c r="AD79" s="31"/>
      <c r="AE79" s="31"/>
      <c r="AF79" s="31"/>
      <c r="AG79" s="31"/>
      <c r="AH79" s="31"/>
      <c r="AI79" s="31"/>
      <c r="AJ79" s="31"/>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row>
    <row r="80" spans="1:204" ht="25.5" x14ac:dyDescent="0.2">
      <c r="B80" s="218" t="s">
        <v>115</v>
      </c>
      <c r="C80" s="212" t="s">
        <v>221</v>
      </c>
      <c r="D80" s="42" t="s">
        <v>19</v>
      </c>
      <c r="E80" s="50">
        <f>IF(D$15&lt;&gt;"",WORKDAY(MAX(VLOOKUP(K80,B$25:M$136,4,FALSE),VLOOKUP(L80,B$25:M$147,4,FALSE),VLOOKUP(M80,B$25:M$147,4,FALSE)),J80),"")</f>
        <v>40960</v>
      </c>
      <c r="F80" s="50">
        <f>WORKDAY(G80,-J80)</f>
        <v>40956</v>
      </c>
      <c r="G80" s="304">
        <f>IF(H80,H80,WORKDAY(MAX(VLOOKUP(K80,B$25:M$147,6,FALSE),VLOOKUP(L80,B$25:M$147,6,FALSE),VLOOKUP(M80,B$25:M$147,6,FALSE),L$14),J80))</f>
        <v>40960</v>
      </c>
      <c r="H80" s="296"/>
      <c r="I80" s="78"/>
      <c r="J80" s="127">
        <f t="shared" si="11"/>
        <v>2</v>
      </c>
      <c r="K80" s="247" t="s">
        <v>124</v>
      </c>
      <c r="L80" s="248" t="s">
        <v>102</v>
      </c>
      <c r="M80" s="245" t="s">
        <v>142</v>
      </c>
      <c r="N80" s="16">
        <v>2</v>
      </c>
      <c r="Q80" s="13">
        <f>IF(Q79&lt;'Aansluitproces Digipoort PI'!$D$17,Q79+1,"")</f>
        <v>40985</v>
      </c>
      <c r="R80">
        <f>IF(Q80&lt;&gt;"",SUMIF('Aansluitproces Digipoort PI'!E$27:E$108,'Aansluitproces Digipoort PI'!Q80,'Aansluitproces Digipoort PI'!$J$27:$J$108),"")</f>
        <v>0</v>
      </c>
      <c r="S80">
        <f>IF(Q80&lt;&gt;"",SUMIF('Aansluitproces Digipoort PI'!G$27:G$108,'Aansluitproces Digipoort PI'!$Q80,'Aansluitproces Digipoort PI'!$J$27:$J$108),"")</f>
        <v>0</v>
      </c>
      <c r="T80">
        <f>IF(Q80&lt;&gt;"",SUMIF('Aansluitproces Digipoort PI'!H$27:H$108,'Aansluitproces Digipoort PI'!Q80,'Aansluitproces Digipoort PI'!$J$27:$J$108),"")</f>
        <v>0</v>
      </c>
      <c r="U80" s="35" t="e">
        <f>SUM(R$4:R80)/R$206</f>
        <v>#REF!</v>
      </c>
      <c r="V80" s="35" t="e">
        <f>SUM(S$4:S80)/S$206</f>
        <v>#REF!</v>
      </c>
      <c r="W80" s="35" t="e">
        <f>SUM(T$4:T80)/S$206</f>
        <v>#REF!</v>
      </c>
      <c r="X80" s="16"/>
      <c r="AK80" s="5"/>
      <c r="GV80"/>
    </row>
    <row r="81" spans="1:204" ht="25.5" x14ac:dyDescent="0.2">
      <c r="B81" s="218" t="s">
        <v>116</v>
      </c>
      <c r="C81" s="212" t="s">
        <v>222</v>
      </c>
      <c r="D81" s="42" t="s">
        <v>1</v>
      </c>
      <c r="E81" s="50">
        <f>IF(D$15&lt;&gt;"",WORKDAY(MAX(VLOOKUP(K81,B$25:M$136,4,FALSE),VLOOKUP(L81,B$25:M$147,4,FALSE),VLOOKUP(M81,B$25:M$147,4,FALSE)),J81),"")</f>
        <v>40963</v>
      </c>
      <c r="F81" s="50">
        <f>WORKDAY(G81,-J81)</f>
        <v>40960</v>
      </c>
      <c r="G81" s="304">
        <f>IF(H81,H81,WORKDAY(MAX(VLOOKUP(K81,B$25:M$147,6,FALSE),VLOOKUP(L81,B$25:M$147,6,FALSE),VLOOKUP(M81,B$25:M$147,6,FALSE),L$14),J81))</f>
        <v>40963</v>
      </c>
      <c r="H81" s="296"/>
      <c r="I81" s="78"/>
      <c r="J81" s="127">
        <f t="shared" si="11"/>
        <v>3</v>
      </c>
      <c r="K81" s="247" t="s">
        <v>115</v>
      </c>
      <c r="L81" s="244" t="s">
        <v>142</v>
      </c>
      <c r="M81" s="245" t="s">
        <v>142</v>
      </c>
      <c r="N81" s="16">
        <v>3</v>
      </c>
      <c r="Q81" s="13">
        <f>IF(Q80&lt;'Aansluitproces Digipoort PI'!$D$17,Q80+1,"")</f>
        <v>40986</v>
      </c>
      <c r="R81">
        <f>IF(Q81&lt;&gt;"",SUMIF('Aansluitproces Digipoort PI'!E$27:E$108,'Aansluitproces Digipoort PI'!Q81,'Aansluitproces Digipoort PI'!$J$27:$J$108),"")</f>
        <v>0</v>
      </c>
      <c r="S81">
        <f>IF(Q81&lt;&gt;"",SUMIF('Aansluitproces Digipoort PI'!G$27:G$108,'Aansluitproces Digipoort PI'!$Q81,'Aansluitproces Digipoort PI'!$J$27:$J$108),"")</f>
        <v>0</v>
      </c>
      <c r="T81">
        <f>IF(Q81&lt;&gt;"",SUMIF('Aansluitproces Digipoort PI'!H$27:H$108,'Aansluitproces Digipoort PI'!Q81,'Aansluitproces Digipoort PI'!$J$27:$J$108),"")</f>
        <v>0</v>
      </c>
      <c r="U81" s="35" t="e">
        <f>SUM(R$4:R81)/R$206</f>
        <v>#REF!</v>
      </c>
      <c r="V81" s="35" t="e">
        <f>SUM(S$4:S81)/S$206</f>
        <v>#REF!</v>
      </c>
      <c r="W81" s="35" t="e">
        <f>SUM(T$4:T81)/S$206</f>
        <v>#REF!</v>
      </c>
      <c r="X81" s="16"/>
      <c r="AK81" s="5"/>
      <c r="GV81"/>
    </row>
    <row r="82" spans="1:204" ht="25.5" x14ac:dyDescent="0.2">
      <c r="B82" s="218" t="s">
        <v>143</v>
      </c>
      <c r="C82" s="212" t="s">
        <v>223</v>
      </c>
      <c r="D82" s="42" t="s">
        <v>1</v>
      </c>
      <c r="E82" s="50">
        <f>IF(D$15&lt;&gt;"",WORKDAY(MAX(VLOOKUP(K82,B$25:M$136,4,FALSE),VLOOKUP(L82,B$25:M$147,4,FALSE),VLOOKUP(M82,B$25:M$147,4,FALSE)),J82),"")</f>
        <v>40968</v>
      </c>
      <c r="F82" s="50">
        <f>WORKDAY(G82,-J82)</f>
        <v>40963</v>
      </c>
      <c r="G82" s="304">
        <f>IF(H82,H82,WORKDAY(MAX(VLOOKUP(K82,B$25:M$147,6,FALSE),VLOOKUP(L82,B$25:M$147,6,FALSE),VLOOKUP(M82,B$25:M$147,6,FALSE),L$14),J82))</f>
        <v>40968</v>
      </c>
      <c r="H82" s="296"/>
      <c r="I82" s="78"/>
      <c r="J82" s="127">
        <f t="shared" si="11"/>
        <v>3</v>
      </c>
      <c r="K82" s="247" t="s">
        <v>116</v>
      </c>
      <c r="L82" s="248" t="s">
        <v>112</v>
      </c>
      <c r="M82" s="249" t="s">
        <v>111</v>
      </c>
      <c r="N82" s="16">
        <v>3</v>
      </c>
      <c r="Q82" s="13">
        <f>IF(Q81&lt;'Aansluitproces Digipoort PI'!$D$17,Q81+1,"")</f>
        <v>40987</v>
      </c>
      <c r="R82">
        <f>IF(Q82&lt;&gt;"",SUMIF('Aansluitproces Digipoort PI'!E$27:E$108,'Aansluitproces Digipoort PI'!Q82,'Aansluitproces Digipoort PI'!$J$27:$J$108),"")</f>
        <v>5</v>
      </c>
      <c r="S82">
        <f>IF(Q82&lt;&gt;"",SUMIF('Aansluitproces Digipoort PI'!G$27:G$108,'Aansluitproces Digipoort PI'!$Q82,'Aansluitproces Digipoort PI'!$J$27:$J$108),"")</f>
        <v>5</v>
      </c>
      <c r="T82">
        <f>IF(Q82&lt;&gt;"",SUMIF('Aansluitproces Digipoort PI'!H$27:H$108,'Aansluitproces Digipoort PI'!Q82,'Aansluitproces Digipoort PI'!$J$27:$J$108),"")</f>
        <v>0</v>
      </c>
      <c r="U82" s="35" t="e">
        <f>SUM(R$4:R82)/R$206</f>
        <v>#REF!</v>
      </c>
      <c r="V82" s="35" t="e">
        <f>SUM(S$4:S82)/S$206</f>
        <v>#REF!</v>
      </c>
      <c r="W82" s="35" t="e">
        <f>SUM(T$4:T82)/S$206</f>
        <v>#REF!</v>
      </c>
      <c r="X82" s="16"/>
      <c r="AK82" s="5"/>
      <c r="GV82"/>
    </row>
    <row r="83" spans="1:204" ht="25.5" x14ac:dyDescent="0.2">
      <c r="B83" s="218" t="s">
        <v>117</v>
      </c>
      <c r="C83" s="216" t="s">
        <v>227</v>
      </c>
      <c r="D83" s="42" t="s">
        <v>1</v>
      </c>
      <c r="E83" s="50">
        <f>IF(D$15&lt;&gt;"",WORKDAY(MAX(VLOOKUP(K83,B$25:M$136,4,FALSE),VLOOKUP(L83,B$25:M$147,4,FALSE),VLOOKUP(M83,B$25:M$147,4,FALSE)),J83),"")</f>
        <v>40970</v>
      </c>
      <c r="F83" s="50">
        <f>WORKDAY(G83,-J83)</f>
        <v>40968</v>
      </c>
      <c r="G83" s="304">
        <f>IF(H83,H83,WORKDAY(MAX(VLOOKUP(K83,B$25:M$147,6,FALSE),VLOOKUP(L83,B$25:M$147,6,FALSE),VLOOKUP(M83,B$25:M$147,6,FALSE),L$14),J83))</f>
        <v>40970</v>
      </c>
      <c r="H83" s="296"/>
      <c r="I83" s="78"/>
      <c r="J83" s="127">
        <f t="shared" si="11"/>
        <v>2</v>
      </c>
      <c r="K83" s="247" t="s">
        <v>143</v>
      </c>
      <c r="L83" s="244" t="s">
        <v>142</v>
      </c>
      <c r="M83" s="245" t="s">
        <v>142</v>
      </c>
      <c r="N83" s="16">
        <v>2</v>
      </c>
      <c r="Q83" s="13" t="str">
        <f>IF(Q82&lt;'Aansluitproces Digipoort PI'!$D$17,Q82+1,"")</f>
        <v/>
      </c>
      <c r="R83" t="str">
        <f>IF(Q83&lt;&gt;"",SUMIF('Aansluitproces Digipoort PI'!E$27:E$108,'Aansluitproces Digipoort PI'!Q83,'Aansluitproces Digipoort PI'!$J$27:$J$108),"")</f>
        <v/>
      </c>
      <c r="S83" t="str">
        <f>IF(Q83&lt;&gt;"",SUMIF('Aansluitproces Digipoort PI'!G$27:G$108,'Aansluitproces Digipoort PI'!$Q83,'Aansluitproces Digipoort PI'!$J$27:$J$108),"")</f>
        <v/>
      </c>
      <c r="T83" t="str">
        <f>IF(Q83&lt;&gt;"",SUMIF('Aansluitproces Digipoort PI'!H$27:H$108,'Aansluitproces Digipoort PI'!Q83,'Aansluitproces Digipoort PI'!$J$27:$J$108),"")</f>
        <v/>
      </c>
      <c r="U83" s="35" t="e">
        <f>SUM(R$4:R83)/R$206</f>
        <v>#REF!</v>
      </c>
      <c r="V83" s="35" t="e">
        <f>SUM(S$4:S83)/S$206</f>
        <v>#REF!</v>
      </c>
      <c r="W83" s="35" t="e">
        <f>SUM(T$4:T83)/S$206</f>
        <v>#REF!</v>
      </c>
      <c r="X83" s="16"/>
      <c r="AK83" s="5"/>
      <c r="GV83"/>
    </row>
    <row r="84" spans="1:204" ht="6.75" customHeight="1" x14ac:dyDescent="0.2">
      <c r="B84" s="128"/>
      <c r="C84" s="129"/>
      <c r="D84" s="130"/>
      <c r="E84" s="136"/>
      <c r="F84" s="136"/>
      <c r="G84" s="306"/>
      <c r="H84" s="296"/>
      <c r="I84" s="131"/>
      <c r="J84" s="132"/>
      <c r="K84" s="133"/>
      <c r="L84" s="134"/>
      <c r="M84" s="135"/>
      <c r="P84" s="13"/>
      <c r="Q84" s="13" t="str">
        <f>IF(Q83&lt;'Aansluitproces Digipoort PI'!$D$17,Q83+1,"")</f>
        <v/>
      </c>
      <c r="R84" t="str">
        <f>IF(Q84&lt;&gt;"",SUMIF('Aansluitproces Digipoort PI'!E$27:E$108,'Aansluitproces Digipoort PI'!Q84,'Aansluitproces Digipoort PI'!$J$27:$J$108),"")</f>
        <v/>
      </c>
      <c r="S84" t="str">
        <f>IF(Q84&lt;&gt;"",SUMIF('Aansluitproces Digipoort PI'!G$27:G$108,'Aansluitproces Digipoort PI'!$Q84,'Aansluitproces Digipoort PI'!$J$27:$J$108),"")</f>
        <v/>
      </c>
      <c r="T84" t="str">
        <f>IF(Q84&lt;&gt;"",SUMIF('Aansluitproces Digipoort PI'!H$27:H$108,'Aansluitproces Digipoort PI'!Q84,'Aansluitproces Digipoort PI'!$J$27:$J$108),"")</f>
        <v/>
      </c>
      <c r="U84" s="35" t="e">
        <f>SUM(R$4:R84)/R$206</f>
        <v>#REF!</v>
      </c>
      <c r="V84" s="35" t="e">
        <f>SUM(S$4:S84)/S$206</f>
        <v>#REF!</v>
      </c>
      <c r="W84" s="35" t="e">
        <f>SUM(T$4:T84)/S$206</f>
        <v>#REF!</v>
      </c>
      <c r="X84" s="16"/>
      <c r="AK84" s="5"/>
      <c r="GV84"/>
    </row>
    <row r="85" spans="1:204" s="10" customFormat="1" ht="13.5" thickBot="1" x14ac:dyDescent="0.25">
      <c r="A85" s="72"/>
      <c r="B85" s="137" t="s">
        <v>120</v>
      </c>
      <c r="C85" s="138" t="s">
        <v>224</v>
      </c>
      <c r="D85" s="138"/>
      <c r="E85" s="239">
        <f>MAX(E56:E83)</f>
        <v>40970</v>
      </c>
      <c r="F85" s="239"/>
      <c r="G85" s="239">
        <f>MAX(G56:G83)</f>
        <v>40970</v>
      </c>
      <c r="H85" s="183" t="str">
        <f>IF(COUNTIF(H69:H83,"")=0,MAX(H69:H83),"")</f>
        <v/>
      </c>
      <c r="I85" s="138"/>
      <c r="J85" s="139"/>
      <c r="K85" s="140"/>
      <c r="L85" s="141"/>
      <c r="M85" s="142"/>
      <c r="N85" s="32"/>
      <c r="O85" s="32"/>
      <c r="Q85" s="13" t="str">
        <f>IF(Q84&lt;'Aansluitproces Digipoort PI'!$D$17,Q84+1,"")</f>
        <v/>
      </c>
      <c r="R85" t="str">
        <f>IF(Q85&lt;&gt;"",SUMIF('Aansluitproces Digipoort PI'!E$27:E$108,'Aansluitproces Digipoort PI'!Q85,'Aansluitproces Digipoort PI'!$J$27:$J$108),"")</f>
        <v/>
      </c>
      <c r="S85" t="str">
        <f>IF(Q85&lt;&gt;"",SUMIF('Aansluitproces Digipoort PI'!G$27:G$108,'Aansluitproces Digipoort PI'!$Q85,'Aansluitproces Digipoort PI'!$J$27:$J$108),"")</f>
        <v/>
      </c>
      <c r="T85" t="str">
        <f>IF(Q85&lt;&gt;"",SUMIF('Aansluitproces Digipoort PI'!H$27:H$108,'Aansluitproces Digipoort PI'!Q85,'Aansluitproces Digipoort PI'!$J$27:$J$108),"")</f>
        <v/>
      </c>
      <c r="U85" s="35" t="e">
        <f>SUM(R$4:R85)/R$206</f>
        <v>#REF!</v>
      </c>
      <c r="V85" s="35" t="e">
        <f>SUM(S$4:S85)/S$206</f>
        <v>#REF!</v>
      </c>
      <c r="W85" s="35" t="e">
        <f>SUM(T$4:T85)/S$206</f>
        <v>#REF!</v>
      </c>
      <c r="X85" s="32"/>
      <c r="Y85" s="32"/>
      <c r="Z85" s="32"/>
      <c r="AA85" s="32"/>
      <c r="AB85" s="32"/>
      <c r="AC85" s="32"/>
      <c r="AD85" s="32"/>
      <c r="AE85" s="32"/>
      <c r="AF85" s="32"/>
      <c r="AG85" s="32"/>
      <c r="AH85" s="32"/>
      <c r="AI85" s="32"/>
      <c r="AJ85" s="32"/>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row>
    <row r="86" spans="1:204" ht="13.5" thickBot="1" x14ac:dyDescent="0.25">
      <c r="B86" s="184"/>
      <c r="C86" s="185"/>
      <c r="D86" s="185"/>
      <c r="E86" s="186"/>
      <c r="F86" s="186"/>
      <c r="G86" s="309"/>
      <c r="H86" s="227"/>
      <c r="I86" s="187"/>
      <c r="J86" s="188"/>
      <c r="K86" s="189"/>
      <c r="L86" s="190"/>
      <c r="M86" s="191"/>
      <c r="P86" s="13"/>
      <c r="Q86" s="13" t="str">
        <f>IF(Q85&lt;'Aansluitproces Digipoort PI'!$D$17,Q85+1,"")</f>
        <v/>
      </c>
      <c r="R86" t="str">
        <f>IF(Q86&lt;&gt;"",SUMIF('Aansluitproces Digipoort PI'!E$27:E$108,'Aansluitproces Digipoort PI'!Q86,'Aansluitproces Digipoort PI'!$J$27:$J$108),"")</f>
        <v/>
      </c>
      <c r="S86" t="str">
        <f>IF(Q86&lt;&gt;"",SUMIF('Aansluitproces Digipoort PI'!G$27:G$108,'Aansluitproces Digipoort PI'!$Q86,'Aansluitproces Digipoort PI'!$J$27:$J$108),"")</f>
        <v/>
      </c>
      <c r="T86" t="str">
        <f>IF(Q86&lt;&gt;"",SUMIF('Aansluitproces Digipoort PI'!H$27:H$108,'Aansluitproces Digipoort PI'!Q86,'Aansluitproces Digipoort PI'!$J$27:$J$108),"")</f>
        <v/>
      </c>
      <c r="U86" s="35" t="e">
        <f>SUM(R$4:R86)/R$206</f>
        <v>#REF!</v>
      </c>
      <c r="V86" s="35" t="e">
        <f>SUM(S$4:S86)/S$206</f>
        <v>#REF!</v>
      </c>
      <c r="W86" s="35" t="e">
        <f>SUM(T$4:T86)/S$206</f>
        <v>#REF!</v>
      </c>
      <c r="X86" s="16"/>
      <c r="AK86" s="5"/>
      <c r="GV86"/>
    </row>
    <row r="87" spans="1:204" s="18" customFormat="1" ht="26.25" thickBot="1" x14ac:dyDescent="0.25">
      <c r="A87" s="71"/>
      <c r="B87" s="65" t="s">
        <v>70</v>
      </c>
      <c r="C87" s="182" t="s">
        <v>103</v>
      </c>
      <c r="D87" s="182" t="s">
        <v>47</v>
      </c>
      <c r="E87" s="256" t="s">
        <v>99</v>
      </c>
      <c r="F87" s="255" t="s">
        <v>149</v>
      </c>
      <c r="G87" s="295" t="s">
        <v>32</v>
      </c>
      <c r="H87" s="63" t="s">
        <v>24</v>
      </c>
      <c r="I87" s="182" t="s">
        <v>57</v>
      </c>
      <c r="J87" s="124" t="s">
        <v>238</v>
      </c>
      <c r="K87" s="337" t="s">
        <v>22</v>
      </c>
      <c r="L87" s="337"/>
      <c r="M87" s="64"/>
      <c r="N87" s="31"/>
      <c r="O87" s="31"/>
      <c r="Q87" s="13" t="str">
        <f>IF(Q86&lt;'Aansluitproces Digipoort PI'!$D$17,Q86+1,"")</f>
        <v/>
      </c>
      <c r="R87" t="str">
        <f>IF(Q87&lt;&gt;"",SUMIF('Aansluitproces Digipoort PI'!E$27:E$108,'Aansluitproces Digipoort PI'!Q87,'Aansluitproces Digipoort PI'!$J$27:$J$108),"")</f>
        <v/>
      </c>
      <c r="S87" t="str">
        <f>IF(Q87&lt;&gt;"",SUMIF('Aansluitproces Digipoort PI'!G$27:G$108,'Aansluitproces Digipoort PI'!$Q87,'Aansluitproces Digipoort PI'!$J$27:$J$108),"")</f>
        <v/>
      </c>
      <c r="T87" t="str">
        <f>IF(Q87&lt;&gt;"",SUMIF('Aansluitproces Digipoort PI'!H$27:H$108,'Aansluitproces Digipoort PI'!Q87,'Aansluitproces Digipoort PI'!$J$27:$J$108),"")</f>
        <v/>
      </c>
      <c r="U87" s="35" t="e">
        <f>SUM(R$4:R87)/R$206</f>
        <v>#REF!</v>
      </c>
      <c r="V87" s="35" t="e">
        <f>SUM(S$4:S87)/S$206</f>
        <v>#REF!</v>
      </c>
      <c r="W87" s="35" t="e">
        <f>SUM(T$4:T87)/S$206</f>
        <v>#REF!</v>
      </c>
      <c r="X87" s="31"/>
      <c r="Y87" s="31"/>
      <c r="Z87" s="31"/>
      <c r="AA87" s="31"/>
      <c r="AB87" s="31"/>
      <c r="AC87" s="31"/>
      <c r="AD87" s="31"/>
      <c r="AE87" s="31"/>
      <c r="AF87" s="31"/>
      <c r="AG87" s="31"/>
      <c r="AH87" s="31"/>
      <c r="AI87" s="31"/>
      <c r="AJ87" s="31"/>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row>
    <row r="88" spans="1:204" ht="25.5" x14ac:dyDescent="0.2">
      <c r="B88" s="218" t="s">
        <v>203</v>
      </c>
      <c r="C88" s="212" t="s">
        <v>118</v>
      </c>
      <c r="D88" s="42" t="s">
        <v>1</v>
      </c>
      <c r="E88" s="50">
        <f t="shared" ref="E88:E100" si="12">IF(D$15&lt;&gt;"",WORKDAY(MAX(VLOOKUP(K88,B$25:M$136,4,FALSE),VLOOKUP(L88,B$25:M$147,4,FALSE),VLOOKUP(M88,B$25:M$147,4,FALSE)),J88),"")</f>
        <v>40946</v>
      </c>
      <c r="F88" s="50">
        <f t="shared" ref="F88:F100" si="13">WORKDAY(G88,-J88)</f>
        <v>40942</v>
      </c>
      <c r="G88" s="304">
        <f t="shared" ref="G88:G100" si="14">IF(H88,H88,WORKDAY(MAX(VLOOKUP(K88,B$25:M$147,6,FALSE),VLOOKUP(L88,B$25:M$147,6,FALSE),VLOOKUP(M88,B$25:M$147,6,FALSE),L$14),J88))</f>
        <v>40946</v>
      </c>
      <c r="H88" s="296"/>
      <c r="I88" s="78"/>
      <c r="J88" s="210">
        <f>+N88</f>
        <v>2</v>
      </c>
      <c r="K88" s="247" t="s">
        <v>101</v>
      </c>
      <c r="L88" s="247" t="s">
        <v>13</v>
      </c>
      <c r="M88" s="245" t="s">
        <v>142</v>
      </c>
      <c r="N88" s="16">
        <v>2</v>
      </c>
      <c r="P88" s="13"/>
      <c r="Q88" s="13" t="str">
        <f>IF(Q87&lt;'Aansluitproces Digipoort PI'!$D$17,Q87+1,"")</f>
        <v/>
      </c>
      <c r="R88" t="str">
        <f>IF(Q88&lt;&gt;"",SUMIF('Aansluitproces Digipoort PI'!E$27:E$108,'Aansluitproces Digipoort PI'!Q88,'Aansluitproces Digipoort PI'!$J$27:$J$108),"")</f>
        <v/>
      </c>
      <c r="S88" t="str">
        <f>IF(Q88&lt;&gt;"",SUMIF('Aansluitproces Digipoort PI'!G$27:G$108,'Aansluitproces Digipoort PI'!$Q88,'Aansluitproces Digipoort PI'!$J$27:$J$108),"")</f>
        <v/>
      </c>
      <c r="T88" t="str">
        <f>IF(Q88&lt;&gt;"",SUMIF('Aansluitproces Digipoort PI'!H$27:H$108,'Aansluitproces Digipoort PI'!Q88,'Aansluitproces Digipoort PI'!$J$27:$J$108),"")</f>
        <v/>
      </c>
      <c r="U88" s="35" t="e">
        <f>SUM(R$4:R88)/R$206</f>
        <v>#REF!</v>
      </c>
      <c r="V88" s="35" t="e">
        <f>SUM(S$4:S88)/S$206</f>
        <v>#REF!</v>
      </c>
      <c r="W88" s="35" t="e">
        <f>SUM(T$4:T88)/S$206</f>
        <v>#REF!</v>
      </c>
      <c r="X88" s="16"/>
      <c r="AK88" s="5"/>
      <c r="GV88"/>
    </row>
    <row r="89" spans="1:204" ht="25.5" x14ac:dyDescent="0.2">
      <c r="B89" s="218" t="s">
        <v>202</v>
      </c>
      <c r="C89" s="212" t="s">
        <v>225</v>
      </c>
      <c r="D89" s="42" t="s">
        <v>2</v>
      </c>
      <c r="E89" s="50">
        <f t="shared" si="12"/>
        <v>40974</v>
      </c>
      <c r="F89" s="50">
        <f t="shared" si="13"/>
        <v>40970</v>
      </c>
      <c r="G89" s="304">
        <f t="shared" si="14"/>
        <v>40974</v>
      </c>
      <c r="H89" s="296"/>
      <c r="I89" s="78"/>
      <c r="J89" s="127">
        <f t="shared" ref="J89:J98" si="15">+N89</f>
        <v>2</v>
      </c>
      <c r="K89" s="247" t="s">
        <v>120</v>
      </c>
      <c r="L89" s="244" t="s">
        <v>142</v>
      </c>
      <c r="M89" s="245" t="s">
        <v>142</v>
      </c>
      <c r="N89" s="16">
        <v>2</v>
      </c>
      <c r="Q89" s="13" t="str">
        <f>IF(Q88&lt;'Aansluitproces Digipoort PI'!$D$17,Q88+1,"")</f>
        <v/>
      </c>
      <c r="R89" t="str">
        <f>IF(Q89&lt;&gt;"",SUMIF('Aansluitproces Digipoort PI'!E$27:E$108,'Aansluitproces Digipoort PI'!Q89,'Aansluitproces Digipoort PI'!$J$27:$J$108),"")</f>
        <v/>
      </c>
      <c r="S89" t="str">
        <f>IF(Q89&lt;&gt;"",SUMIF('Aansluitproces Digipoort PI'!G$27:G$108,'Aansluitproces Digipoort PI'!$Q89,'Aansluitproces Digipoort PI'!$J$27:$J$108),"")</f>
        <v/>
      </c>
      <c r="T89" t="str">
        <f>IF(Q89&lt;&gt;"",SUMIF('Aansluitproces Digipoort PI'!H$27:H$108,'Aansluitproces Digipoort PI'!Q89,'Aansluitproces Digipoort PI'!$J$27:$J$108),"")</f>
        <v/>
      </c>
      <c r="U89" s="35" t="e">
        <f>SUM(R$4:R89)/R$206</f>
        <v>#REF!</v>
      </c>
      <c r="V89" s="35" t="e">
        <f>SUM(S$4:S89)/S$206</f>
        <v>#REF!</v>
      </c>
      <c r="W89" s="35" t="e">
        <f>SUM(T$4:T89)/S$206</f>
        <v>#REF!</v>
      </c>
      <c r="X89" s="16"/>
      <c r="AK89" s="5"/>
      <c r="GV89"/>
    </row>
    <row r="90" spans="1:204" ht="25.5" x14ac:dyDescent="0.2">
      <c r="B90" s="218" t="s">
        <v>209</v>
      </c>
      <c r="C90" s="212" t="s">
        <v>20</v>
      </c>
      <c r="D90" s="42" t="s">
        <v>1</v>
      </c>
      <c r="E90" s="50">
        <f t="shared" si="12"/>
        <v>40976</v>
      </c>
      <c r="F90" s="50">
        <f t="shared" si="13"/>
        <v>40974</v>
      </c>
      <c r="G90" s="304">
        <f t="shared" si="14"/>
        <v>40976</v>
      </c>
      <c r="H90" s="296"/>
      <c r="I90" s="78"/>
      <c r="J90" s="127">
        <f t="shared" si="15"/>
        <v>2</v>
      </c>
      <c r="K90" s="247" t="s">
        <v>202</v>
      </c>
      <c r="L90" s="244" t="s">
        <v>142</v>
      </c>
      <c r="M90" s="245" t="s">
        <v>142</v>
      </c>
      <c r="N90" s="16">
        <v>2</v>
      </c>
      <c r="Q90" s="13" t="str">
        <f>IF(Q89&lt;'Aansluitproces Digipoort PI'!$D$17,Q89+1,"")</f>
        <v/>
      </c>
      <c r="R90" t="str">
        <f>IF(Q90&lt;&gt;"",SUMIF('Aansluitproces Digipoort PI'!E$27:E$108,'Aansluitproces Digipoort PI'!Q90,'Aansluitproces Digipoort PI'!$J$27:$J$108),"")</f>
        <v/>
      </c>
      <c r="S90" t="str">
        <f>IF(Q90&lt;&gt;"",SUMIF('Aansluitproces Digipoort PI'!G$27:G$108,'Aansluitproces Digipoort PI'!$Q90,'Aansluitproces Digipoort PI'!$J$27:$J$108),"")</f>
        <v/>
      </c>
      <c r="T90" t="str">
        <f>IF(Q90&lt;&gt;"",SUMIF('Aansluitproces Digipoort PI'!H$27:H$108,'Aansluitproces Digipoort PI'!Q90,'Aansluitproces Digipoort PI'!$J$27:$J$108),"")</f>
        <v/>
      </c>
      <c r="U90" s="35" t="e">
        <f>SUM(R$4:R90)/R$206</f>
        <v>#REF!</v>
      </c>
      <c r="V90" s="35" t="e">
        <f>SUM(S$4:S90)/S$206</f>
        <v>#REF!</v>
      </c>
      <c r="W90" s="35" t="e">
        <f>SUM(T$4:T90)/S$206</f>
        <v>#REF!</v>
      </c>
      <c r="X90" s="16"/>
      <c r="AK90" s="5"/>
      <c r="GV90"/>
    </row>
    <row r="91" spans="1:204" ht="25.5" x14ac:dyDescent="0.2">
      <c r="B91" s="218" t="s">
        <v>204</v>
      </c>
      <c r="C91" s="214" t="s">
        <v>94</v>
      </c>
      <c r="D91" s="42" t="s">
        <v>2</v>
      </c>
      <c r="E91" s="50">
        <f t="shared" si="12"/>
        <v>40975</v>
      </c>
      <c r="F91" s="50">
        <f t="shared" si="13"/>
        <v>40970</v>
      </c>
      <c r="G91" s="304">
        <f t="shared" si="14"/>
        <v>40975</v>
      </c>
      <c r="H91" s="296"/>
      <c r="I91" s="78"/>
      <c r="J91" s="127">
        <f t="shared" si="15"/>
        <v>3</v>
      </c>
      <c r="K91" s="247" t="s">
        <v>203</v>
      </c>
      <c r="L91" s="247" t="s">
        <v>120</v>
      </c>
      <c r="M91" s="245" t="s">
        <v>142</v>
      </c>
      <c r="N91" s="16">
        <v>3</v>
      </c>
      <c r="P91" s="13"/>
      <c r="Q91" s="13" t="str">
        <f>IF(Q90&lt;'Aansluitproces Digipoort PI'!$D$17,Q90+1,"")</f>
        <v/>
      </c>
      <c r="R91" t="str">
        <f>IF(Q91&lt;&gt;"",SUMIF('Aansluitproces Digipoort PI'!E$27:E$108,'Aansluitproces Digipoort PI'!Q91,'Aansluitproces Digipoort PI'!$J$27:$J$108),"")</f>
        <v/>
      </c>
      <c r="S91" t="str">
        <f>IF(Q91&lt;&gt;"",SUMIF('Aansluitproces Digipoort PI'!G$27:G$108,'Aansluitproces Digipoort PI'!$Q91,'Aansluitproces Digipoort PI'!$J$27:$J$108),"")</f>
        <v/>
      </c>
      <c r="T91" t="str">
        <f>IF(Q91&lt;&gt;"",SUMIF('Aansluitproces Digipoort PI'!H$27:H$108,'Aansluitproces Digipoort PI'!Q91,'Aansluitproces Digipoort PI'!$J$27:$J$108),"")</f>
        <v/>
      </c>
      <c r="U91" s="35" t="e">
        <f>SUM(R$4:R91)/R$206</f>
        <v>#REF!</v>
      </c>
      <c r="V91" s="35" t="e">
        <f>SUM(S$4:S91)/S$206</f>
        <v>#REF!</v>
      </c>
      <c r="W91" s="35" t="e">
        <f>SUM(T$4:T91)/S$206</f>
        <v>#REF!</v>
      </c>
      <c r="X91" s="16"/>
      <c r="AK91" s="5"/>
      <c r="GV91"/>
    </row>
    <row r="92" spans="1:204" x14ac:dyDescent="0.2">
      <c r="B92" s="218" t="s">
        <v>205</v>
      </c>
      <c r="C92" s="215" t="s">
        <v>78</v>
      </c>
      <c r="D92" s="42" t="s">
        <v>76</v>
      </c>
      <c r="E92" s="50">
        <f t="shared" si="12"/>
        <v>40980</v>
      </c>
      <c r="F92" s="50">
        <f t="shared" si="13"/>
        <v>40975</v>
      </c>
      <c r="G92" s="304">
        <f t="shared" si="14"/>
        <v>40980</v>
      </c>
      <c r="H92" s="296"/>
      <c r="I92" s="78"/>
      <c r="J92" s="127">
        <f t="shared" si="15"/>
        <v>3</v>
      </c>
      <c r="K92" s="247" t="s">
        <v>204</v>
      </c>
      <c r="L92" s="268" t="s">
        <v>142</v>
      </c>
      <c r="M92" s="245" t="s">
        <v>142</v>
      </c>
      <c r="N92" s="16">
        <v>3</v>
      </c>
      <c r="P92" s="13"/>
      <c r="Q92" s="13" t="str">
        <f>IF(Q91&lt;'Aansluitproces Digipoort PI'!$D$17,Q91+1,"")</f>
        <v/>
      </c>
      <c r="R92" t="str">
        <f>IF(Q92&lt;&gt;"",SUMIF('Aansluitproces Digipoort PI'!E$27:E$108,'Aansluitproces Digipoort PI'!Q92,'Aansluitproces Digipoort PI'!$J$27:$J$108),"")</f>
        <v/>
      </c>
      <c r="S92" t="str">
        <f>IF(Q92&lt;&gt;"",SUMIF('Aansluitproces Digipoort PI'!G$27:G$108,'Aansluitproces Digipoort PI'!$Q92,'Aansluitproces Digipoort PI'!$J$27:$J$108),"")</f>
        <v/>
      </c>
      <c r="T92" t="str">
        <f>IF(Q92&lt;&gt;"",SUMIF('Aansluitproces Digipoort PI'!H$27:H$108,'Aansluitproces Digipoort PI'!Q92,'Aansluitproces Digipoort PI'!$J$27:$J$108),"")</f>
        <v/>
      </c>
      <c r="U92" s="35" t="e">
        <f>SUM(R$4:R92)/R$206</f>
        <v>#REF!</v>
      </c>
      <c r="V92" s="35" t="e">
        <f>SUM(S$4:S92)/S$206</f>
        <v>#REF!</v>
      </c>
      <c r="W92" s="35" t="e">
        <f>SUM(T$4:T92)/S$206</f>
        <v>#REF!</v>
      </c>
      <c r="X92" s="16"/>
      <c r="AK92" s="5"/>
      <c r="GV92"/>
    </row>
    <row r="93" spans="1:204" x14ac:dyDescent="0.2">
      <c r="B93" s="218" t="s">
        <v>206</v>
      </c>
      <c r="C93" s="215" t="s">
        <v>79</v>
      </c>
      <c r="D93" s="42" t="s">
        <v>81</v>
      </c>
      <c r="E93" s="50">
        <f t="shared" si="12"/>
        <v>40982</v>
      </c>
      <c r="F93" s="50">
        <f t="shared" si="13"/>
        <v>40980</v>
      </c>
      <c r="G93" s="304">
        <f t="shared" si="14"/>
        <v>40982</v>
      </c>
      <c r="H93" s="296"/>
      <c r="I93" s="78"/>
      <c r="J93" s="127">
        <f t="shared" si="15"/>
        <v>2</v>
      </c>
      <c r="K93" s="247" t="s">
        <v>205</v>
      </c>
      <c r="L93" s="244" t="s">
        <v>142</v>
      </c>
      <c r="M93" s="245" t="s">
        <v>142</v>
      </c>
      <c r="N93" s="16">
        <v>2</v>
      </c>
      <c r="P93" s="13"/>
      <c r="Q93" s="13" t="str">
        <f>IF(Q92&lt;'Aansluitproces Digipoort PI'!$D$17,Q92+1,"")</f>
        <v/>
      </c>
      <c r="R93" t="str">
        <f>IF(Q93&lt;&gt;"",SUMIF('Aansluitproces Digipoort PI'!E$27:E$108,'Aansluitproces Digipoort PI'!Q93,'Aansluitproces Digipoort PI'!$J$27:$J$108),"")</f>
        <v/>
      </c>
      <c r="S93" t="str">
        <f>IF(Q93&lt;&gt;"",SUMIF('Aansluitproces Digipoort PI'!G$27:G$108,'Aansluitproces Digipoort PI'!$Q93,'Aansluitproces Digipoort PI'!$J$27:$J$108),"")</f>
        <v/>
      </c>
      <c r="T93" t="str">
        <f>IF(Q93&lt;&gt;"",SUMIF('Aansluitproces Digipoort PI'!H$27:H$108,'Aansluitproces Digipoort PI'!Q93,'Aansluitproces Digipoort PI'!$J$27:$J$108),"")</f>
        <v/>
      </c>
      <c r="U93" s="35" t="e">
        <f>SUM(R$4:R93)/R$206</f>
        <v>#REF!</v>
      </c>
      <c r="V93" s="35" t="e">
        <f>SUM(S$4:S93)/S$206</f>
        <v>#REF!</v>
      </c>
      <c r="W93" s="35" t="e">
        <f>SUM(T$4:T93)/S$206</f>
        <v>#REF!</v>
      </c>
      <c r="X93" s="16"/>
      <c r="AK93" s="5"/>
      <c r="GV93"/>
    </row>
    <row r="94" spans="1:204" ht="25.5" x14ac:dyDescent="0.2">
      <c r="B94" s="218" t="s">
        <v>207</v>
      </c>
      <c r="C94" s="214" t="s">
        <v>95</v>
      </c>
      <c r="D94" s="42" t="s">
        <v>1</v>
      </c>
      <c r="E94" s="50">
        <f t="shared" si="12"/>
        <v>40983</v>
      </c>
      <c r="F94" s="50">
        <f t="shared" si="13"/>
        <v>40982</v>
      </c>
      <c r="G94" s="304">
        <f t="shared" si="14"/>
        <v>40983</v>
      </c>
      <c r="H94" s="296"/>
      <c r="I94" s="78"/>
      <c r="J94" s="127">
        <f t="shared" si="15"/>
        <v>1</v>
      </c>
      <c r="K94" s="247" t="s">
        <v>206</v>
      </c>
      <c r="L94" s="244" t="s">
        <v>142</v>
      </c>
      <c r="M94" s="245" t="s">
        <v>142</v>
      </c>
      <c r="N94" s="16">
        <v>1</v>
      </c>
      <c r="P94" s="13"/>
      <c r="Q94" s="13" t="str">
        <f>IF(Q93&lt;'Aansluitproces Digipoort PI'!$D$17,Q93+1,"")</f>
        <v/>
      </c>
      <c r="R94" t="str">
        <f>IF(Q94&lt;&gt;"",SUMIF('Aansluitproces Digipoort PI'!E$27:E$108,'Aansluitproces Digipoort PI'!Q94,'Aansluitproces Digipoort PI'!$J$27:$J$108),"")</f>
        <v/>
      </c>
      <c r="S94" t="str">
        <f>IF(Q94&lt;&gt;"",SUMIF('Aansluitproces Digipoort PI'!G$27:G$108,'Aansluitproces Digipoort PI'!$Q94,'Aansluitproces Digipoort PI'!$J$27:$J$108),"")</f>
        <v/>
      </c>
      <c r="T94" t="str">
        <f>IF(Q94&lt;&gt;"",SUMIF('Aansluitproces Digipoort PI'!H$27:H$108,'Aansluitproces Digipoort PI'!Q94,'Aansluitproces Digipoort PI'!$J$27:$J$108),"")</f>
        <v/>
      </c>
      <c r="U94" s="35" t="e">
        <f>SUM(R$4:R94)/R$206</f>
        <v>#REF!</v>
      </c>
      <c r="V94" s="35" t="e">
        <f>SUM(S$4:S94)/S$206</f>
        <v>#REF!</v>
      </c>
      <c r="W94" s="35" t="e">
        <f>SUM(T$4:T94)/S$206</f>
        <v>#REF!</v>
      </c>
      <c r="X94" s="16"/>
      <c r="AK94" s="5"/>
      <c r="GV94"/>
    </row>
    <row r="95" spans="1:204" ht="25.5" x14ac:dyDescent="0.2">
      <c r="B95" s="218" t="s">
        <v>208</v>
      </c>
      <c r="C95" s="212" t="s">
        <v>96</v>
      </c>
      <c r="D95" s="217" t="s">
        <v>1</v>
      </c>
      <c r="E95" s="50">
        <f t="shared" si="12"/>
        <v>40984</v>
      </c>
      <c r="F95" s="50">
        <f t="shared" si="13"/>
        <v>40983</v>
      </c>
      <c r="G95" s="304">
        <f t="shared" si="14"/>
        <v>40984</v>
      </c>
      <c r="H95" s="296"/>
      <c r="I95" s="78"/>
      <c r="J95" s="127">
        <f>+N95</f>
        <v>1</v>
      </c>
      <c r="K95" s="247" t="s">
        <v>207</v>
      </c>
      <c r="L95" s="244" t="s">
        <v>142</v>
      </c>
      <c r="M95" s="245" t="s">
        <v>142</v>
      </c>
      <c r="N95" s="16">
        <v>1</v>
      </c>
      <c r="Q95" s="13" t="str">
        <f>IF(Q94&lt;'Aansluitproces Digipoort PI'!$D$17,Q94+1,"")</f>
        <v/>
      </c>
      <c r="R95" t="str">
        <f>IF(Q95&lt;&gt;"",SUMIF('Aansluitproces Digipoort PI'!E$27:E$108,'Aansluitproces Digipoort PI'!Q95,'Aansluitproces Digipoort PI'!$J$27:$J$108),"")</f>
        <v/>
      </c>
      <c r="S95" t="str">
        <f>IF(Q95&lt;&gt;"",SUMIF('Aansluitproces Digipoort PI'!G$27:G$108,'Aansluitproces Digipoort PI'!$Q95,'Aansluitproces Digipoort PI'!$J$27:$J$108),"")</f>
        <v/>
      </c>
      <c r="T95" t="str">
        <f>IF(Q95&lt;&gt;"",SUMIF('Aansluitproces Digipoort PI'!H$27:H$108,'Aansluitproces Digipoort PI'!Q95,'Aansluitproces Digipoort PI'!$J$27:$J$108),"")</f>
        <v/>
      </c>
      <c r="U95" s="35" t="e">
        <f>SUM(R$4:R95)/R$206</f>
        <v>#REF!</v>
      </c>
      <c r="V95" s="35" t="e">
        <f>SUM(S$4:S95)/S$206</f>
        <v>#REF!</v>
      </c>
      <c r="W95" s="35" t="e">
        <f>SUM(T$4:T95)/S$206</f>
        <v>#REF!</v>
      </c>
      <c r="X95" s="16"/>
      <c r="AK95" s="5"/>
      <c r="GV95"/>
    </row>
    <row r="96" spans="1:204" x14ac:dyDescent="0.2">
      <c r="B96" s="218" t="s">
        <v>210</v>
      </c>
      <c r="C96" s="216" t="s">
        <v>21</v>
      </c>
      <c r="D96" s="42" t="s">
        <v>1</v>
      </c>
      <c r="E96" s="50">
        <f t="shared" si="12"/>
        <v>40987</v>
      </c>
      <c r="F96" s="50">
        <f t="shared" si="13"/>
        <v>40984</v>
      </c>
      <c r="G96" s="304">
        <f t="shared" si="14"/>
        <v>40987</v>
      </c>
      <c r="H96" s="296"/>
      <c r="I96" s="78"/>
      <c r="J96" s="127">
        <f t="shared" si="15"/>
        <v>1</v>
      </c>
      <c r="K96" s="247" t="s">
        <v>208</v>
      </c>
      <c r="L96" s="244" t="s">
        <v>142</v>
      </c>
      <c r="M96" s="245" t="s">
        <v>142</v>
      </c>
      <c r="N96" s="16">
        <v>1</v>
      </c>
      <c r="Q96" s="13" t="str">
        <f>IF(Q95&lt;'Aansluitproces Digipoort PI'!$D$17,Q95+1,"")</f>
        <v/>
      </c>
      <c r="R96" t="str">
        <f>IF(Q96&lt;&gt;"",SUMIF('Aansluitproces Digipoort PI'!E$27:E$108,'Aansluitproces Digipoort PI'!Q96,'Aansluitproces Digipoort PI'!$J$27:$J$108),"")</f>
        <v/>
      </c>
      <c r="S96" t="str">
        <f>IF(Q96&lt;&gt;"",SUMIF('Aansluitproces Digipoort PI'!G$27:G$108,'Aansluitproces Digipoort PI'!$Q96,'Aansluitproces Digipoort PI'!$J$27:$J$108),"")</f>
        <v/>
      </c>
      <c r="T96" t="str">
        <f>IF(Q96&lt;&gt;"",SUMIF('Aansluitproces Digipoort PI'!H$27:H$108,'Aansluitproces Digipoort PI'!Q96,'Aansluitproces Digipoort PI'!$J$27:$J$108),"")</f>
        <v/>
      </c>
      <c r="U96" s="35" t="e">
        <f>SUM(R$4:R96)/R$206</f>
        <v>#REF!</v>
      </c>
      <c r="V96" s="35" t="e">
        <f>SUM(S$4:S96)/S$206</f>
        <v>#REF!</v>
      </c>
      <c r="W96" s="35" t="e">
        <f>SUM(T$4:T96)/S$206</f>
        <v>#REF!</v>
      </c>
      <c r="X96" s="16"/>
      <c r="AK96" s="5"/>
      <c r="GV96"/>
    </row>
    <row r="97" spans="1:204" ht="25.5" x14ac:dyDescent="0.2">
      <c r="B97" s="218" t="s">
        <v>211</v>
      </c>
      <c r="C97" s="212" t="s">
        <v>161</v>
      </c>
      <c r="D97" s="42" t="s">
        <v>2</v>
      </c>
      <c r="E97" s="50">
        <f t="shared" si="12"/>
        <v>40984</v>
      </c>
      <c r="F97" s="50">
        <f t="shared" si="13"/>
        <v>40983</v>
      </c>
      <c r="G97" s="304">
        <f t="shared" si="14"/>
        <v>40984</v>
      </c>
      <c r="H97" s="296"/>
      <c r="I97" s="78"/>
      <c r="J97" s="127">
        <f>+N97</f>
        <v>1</v>
      </c>
      <c r="K97" s="247" t="s">
        <v>207</v>
      </c>
      <c r="L97" s="244" t="s">
        <v>142</v>
      </c>
      <c r="M97" s="245" t="s">
        <v>142</v>
      </c>
      <c r="N97" s="16">
        <v>1</v>
      </c>
      <c r="Q97" s="13" t="str">
        <f>IF(Q96&lt;'Aansluitproces Digipoort PI'!$D$17,Q96+1,"")</f>
        <v/>
      </c>
      <c r="R97" t="str">
        <f>IF(Q97&lt;&gt;"",SUMIF('Aansluitproces Digipoort PI'!E$27:E$108,'Aansluitproces Digipoort PI'!Q97,'Aansluitproces Digipoort PI'!$J$27:$J$108),"")</f>
        <v/>
      </c>
      <c r="S97" t="str">
        <f>IF(Q97&lt;&gt;"",SUMIF('Aansluitproces Digipoort PI'!G$27:G$108,'Aansluitproces Digipoort PI'!$Q97,'Aansluitproces Digipoort PI'!$J$27:$J$108),"")</f>
        <v/>
      </c>
      <c r="T97" t="str">
        <f>IF(Q97&lt;&gt;"",SUMIF('Aansluitproces Digipoort PI'!H$27:H$108,'Aansluitproces Digipoort PI'!Q97,'Aansluitproces Digipoort PI'!$J$27:$J$108),"")</f>
        <v/>
      </c>
      <c r="U97" s="35" t="e">
        <f>SUM(R$4:R97)/R$206</f>
        <v>#REF!</v>
      </c>
      <c r="V97" s="35" t="e">
        <f>SUM(S$4:S97)/S$206</f>
        <v>#REF!</v>
      </c>
      <c r="W97" s="35" t="e">
        <f>SUM(T$4:T97)/S$206</f>
        <v>#REF!</v>
      </c>
      <c r="X97" s="16"/>
      <c r="AK97" s="5"/>
      <c r="GV97"/>
    </row>
    <row r="98" spans="1:204" x14ac:dyDescent="0.2">
      <c r="B98" s="218" t="s">
        <v>212</v>
      </c>
      <c r="C98" s="219" t="s">
        <v>4</v>
      </c>
      <c r="D98" s="217" t="s">
        <v>1</v>
      </c>
      <c r="E98" s="50">
        <f t="shared" si="12"/>
        <v>40987</v>
      </c>
      <c r="F98" s="50">
        <f t="shared" si="13"/>
        <v>40983</v>
      </c>
      <c r="G98" s="304">
        <f t="shared" si="14"/>
        <v>40987</v>
      </c>
      <c r="H98" s="296"/>
      <c r="I98" s="78"/>
      <c r="J98" s="127">
        <f t="shared" si="15"/>
        <v>2</v>
      </c>
      <c r="K98" s="247" t="s">
        <v>207</v>
      </c>
      <c r="L98" s="244" t="s">
        <v>142</v>
      </c>
      <c r="M98" s="245" t="s">
        <v>142</v>
      </c>
      <c r="N98" s="16">
        <v>2</v>
      </c>
      <c r="Q98" s="13" t="str">
        <f>IF(Q97&lt;'Aansluitproces Digipoort PI'!$D$17,Q97+1,"")</f>
        <v/>
      </c>
      <c r="R98" t="str">
        <f>IF(Q98&lt;&gt;"",SUMIF('Aansluitproces Digipoort PI'!E$27:E$108,'Aansluitproces Digipoort PI'!Q98,'Aansluitproces Digipoort PI'!$J$27:$J$108),"")</f>
        <v/>
      </c>
      <c r="S98" t="str">
        <f>IF(Q98&lt;&gt;"",SUMIF('Aansluitproces Digipoort PI'!G$27:G$108,'Aansluitproces Digipoort PI'!$Q98,'Aansluitproces Digipoort PI'!$J$27:$J$108),"")</f>
        <v/>
      </c>
      <c r="T98" t="str">
        <f>IF(Q98&lt;&gt;"",SUMIF('Aansluitproces Digipoort PI'!H$27:H$108,'Aansluitproces Digipoort PI'!Q98,'Aansluitproces Digipoort PI'!$J$27:$J$108),"")</f>
        <v/>
      </c>
      <c r="U98" s="35" t="e">
        <f>SUM(R$4:R98)/R$206</f>
        <v>#REF!</v>
      </c>
      <c r="V98" s="35" t="e">
        <f>SUM(S$4:S98)/S$206</f>
        <v>#REF!</v>
      </c>
      <c r="W98" s="35" t="e">
        <f>SUM(T$4:T98)/S$206</f>
        <v>#REF!</v>
      </c>
      <c r="X98" s="16"/>
      <c r="AK98" s="5"/>
      <c r="GV98"/>
    </row>
    <row r="99" spans="1:204" x14ac:dyDescent="0.2">
      <c r="B99" s="218" t="s">
        <v>213</v>
      </c>
      <c r="C99" s="219" t="s">
        <v>5</v>
      </c>
      <c r="D99" s="217" t="s">
        <v>2</v>
      </c>
      <c r="E99" s="50">
        <f t="shared" si="12"/>
        <v>40987</v>
      </c>
      <c r="F99" s="50">
        <f t="shared" si="13"/>
        <v>40983</v>
      </c>
      <c r="G99" s="304">
        <f t="shared" si="14"/>
        <v>40987</v>
      </c>
      <c r="H99" s="296"/>
      <c r="I99" s="78"/>
      <c r="J99" s="127">
        <f>+N99</f>
        <v>2</v>
      </c>
      <c r="K99" s="247" t="s">
        <v>207</v>
      </c>
      <c r="L99" s="244" t="s">
        <v>142</v>
      </c>
      <c r="M99" s="245" t="s">
        <v>142</v>
      </c>
      <c r="N99" s="16">
        <v>2</v>
      </c>
      <c r="Q99" s="13" t="str">
        <f>IF(Q98&lt;'Aansluitproces Digipoort PI'!$D$17,Q98+1,"")</f>
        <v/>
      </c>
      <c r="R99" t="str">
        <f>IF(Q99&lt;&gt;"",SUMIF('Aansluitproces Digipoort PI'!E$27:E$108,'Aansluitproces Digipoort PI'!Q99,'Aansluitproces Digipoort PI'!$J$27:$J$108),"")</f>
        <v/>
      </c>
      <c r="S99" t="str">
        <f>IF(Q99&lt;&gt;"",SUMIF('Aansluitproces Digipoort PI'!G$27:G$108,'Aansluitproces Digipoort PI'!$Q99,'Aansluitproces Digipoort PI'!$J$27:$J$108),"")</f>
        <v/>
      </c>
      <c r="T99" t="str">
        <f>IF(Q99&lt;&gt;"",SUMIF('Aansluitproces Digipoort PI'!H$27:H$108,'Aansluitproces Digipoort PI'!Q99,'Aansluitproces Digipoort PI'!$J$27:$J$108),"")</f>
        <v/>
      </c>
      <c r="U99" s="35" t="e">
        <f>SUM(R$4:R99)/R$206</f>
        <v>#REF!</v>
      </c>
      <c r="V99" s="35" t="e">
        <f>SUM(S$4:S99)/S$206</f>
        <v>#REF!</v>
      </c>
      <c r="W99" s="35" t="e">
        <f>SUM(T$4:T99)/S$206</f>
        <v>#REF!</v>
      </c>
      <c r="X99" s="16"/>
      <c r="AK99" s="5"/>
      <c r="GV99"/>
    </row>
    <row r="100" spans="1:204" ht="38.25" x14ac:dyDescent="0.2">
      <c r="B100" s="218" t="s">
        <v>214</v>
      </c>
      <c r="C100" s="216" t="s">
        <v>133</v>
      </c>
      <c r="D100" s="217" t="s">
        <v>2</v>
      </c>
      <c r="E100" s="50">
        <f t="shared" si="12"/>
        <v>40987</v>
      </c>
      <c r="F100" s="50">
        <f t="shared" si="13"/>
        <v>40987</v>
      </c>
      <c r="G100" s="310">
        <f t="shared" si="14"/>
        <v>40987</v>
      </c>
      <c r="H100" s="297"/>
      <c r="I100" s="78"/>
      <c r="J100" s="236">
        <f>+N100</f>
        <v>0</v>
      </c>
      <c r="K100" s="235" t="s">
        <v>210</v>
      </c>
      <c r="L100" s="242" t="s">
        <v>142</v>
      </c>
      <c r="M100" s="243" t="s">
        <v>142</v>
      </c>
      <c r="N100" s="16">
        <v>0</v>
      </c>
      <c r="Q100" s="13" t="str">
        <f>IF(Q99&lt;'Aansluitproces Digipoort PI'!$D$17,Q99+1,"")</f>
        <v/>
      </c>
      <c r="R100" t="str">
        <f>IF(Q100&lt;&gt;"",SUMIF('Aansluitproces Digipoort PI'!E$27:E$108,'Aansluitproces Digipoort PI'!Q100,'Aansluitproces Digipoort PI'!$J$27:$J$108),"")</f>
        <v/>
      </c>
      <c r="S100" t="str">
        <f>IF(Q100&lt;&gt;"",SUMIF('Aansluitproces Digipoort PI'!G$27:G$108,'Aansluitproces Digipoort PI'!$Q100,'Aansluitproces Digipoort PI'!$J$27:$J$108),"")</f>
        <v/>
      </c>
      <c r="T100" t="str">
        <f>IF(Q100&lt;&gt;"",SUMIF('Aansluitproces Digipoort PI'!H$27:H$108,'Aansluitproces Digipoort PI'!Q100,'Aansluitproces Digipoort PI'!$J$27:$J$108),"")</f>
        <v/>
      </c>
      <c r="U100" s="35" t="e">
        <f>SUM(R$4:R100)/R$206</f>
        <v>#REF!</v>
      </c>
      <c r="V100" s="35" t="e">
        <f>SUM(S$4:S100)/S$206</f>
        <v>#REF!</v>
      </c>
      <c r="W100" s="35" t="e">
        <f>SUM(T$4:T100)/S$206</f>
        <v>#REF!</v>
      </c>
      <c r="X100" s="16"/>
      <c r="AK100" s="5"/>
      <c r="GV100"/>
    </row>
    <row r="101" spans="1:204" ht="7.5" customHeight="1" x14ac:dyDescent="0.2">
      <c r="B101" s="128"/>
      <c r="C101" s="229"/>
      <c r="D101" s="230"/>
      <c r="E101" s="136"/>
      <c r="F101" s="136"/>
      <c r="G101" s="306"/>
      <c r="H101" s="296"/>
      <c r="I101" s="131"/>
      <c r="J101" s="132"/>
      <c r="K101" s="133"/>
      <c r="L101" s="134"/>
      <c r="M101" s="135"/>
      <c r="P101" s="13"/>
      <c r="Q101" s="13" t="str">
        <f>IF(Q100&lt;'Aansluitproces Digipoort PI'!$D$17,Q100+1,"")</f>
        <v/>
      </c>
      <c r="R101" t="str">
        <f>IF(Q101&lt;&gt;"",SUMIF('Aansluitproces Digipoort PI'!E$27:E$108,'Aansluitproces Digipoort PI'!Q101,'Aansluitproces Digipoort PI'!$J$27:$J$108),"")</f>
        <v/>
      </c>
      <c r="S101" t="str">
        <f>IF(Q101&lt;&gt;"",SUMIF('Aansluitproces Digipoort PI'!G$27:G$108,'Aansluitproces Digipoort PI'!$Q101,'Aansluitproces Digipoort PI'!$J$27:$J$108),"")</f>
        <v/>
      </c>
      <c r="T101" t="str">
        <f>IF(Q101&lt;&gt;"",SUMIF('Aansluitproces Digipoort PI'!H$27:H$108,'Aansluitproces Digipoort PI'!Q101,'Aansluitproces Digipoort PI'!$J$27:$J$108),"")</f>
        <v/>
      </c>
      <c r="U101" s="35" t="e">
        <f>SUM(R$4:R101)/R$206</f>
        <v>#REF!</v>
      </c>
      <c r="V101" s="35" t="e">
        <f>SUM(S$4:S101)/S$206</f>
        <v>#REF!</v>
      </c>
      <c r="W101" s="35" t="e">
        <f>SUM(T$4:T101)/S$206</f>
        <v>#REF!</v>
      </c>
      <c r="X101" s="16"/>
      <c r="AK101" s="5"/>
      <c r="GV101"/>
    </row>
    <row r="102" spans="1:204" s="10" customFormat="1" ht="13.5" thickBot="1" x14ac:dyDescent="0.25">
      <c r="A102" s="72"/>
      <c r="B102" s="137" t="s">
        <v>239</v>
      </c>
      <c r="C102" s="138" t="s">
        <v>119</v>
      </c>
      <c r="D102" s="138"/>
      <c r="E102" s="239">
        <f>MAX(E88:E100)</f>
        <v>40987</v>
      </c>
      <c r="F102" s="239"/>
      <c r="G102" s="239">
        <f>MAX(G88:G100)</f>
        <v>40987</v>
      </c>
      <c r="H102" s="183" t="str">
        <f>IF(COUNTIF(H88:H100,"")=0,MAX(H88:H100),"")</f>
        <v/>
      </c>
      <c r="I102" s="138"/>
      <c r="J102" s="139"/>
      <c r="K102" s="140"/>
      <c r="L102" s="141"/>
      <c r="M102" s="142"/>
      <c r="N102" s="32"/>
      <c r="O102" s="32"/>
      <c r="Q102" s="13" t="str">
        <f>IF(Q101&lt;'Aansluitproces Digipoort PI'!$D$17,Q101+1,"")</f>
        <v/>
      </c>
      <c r="R102" t="str">
        <f>IF(Q102&lt;&gt;"",SUMIF('Aansluitproces Digipoort PI'!E$27:E$108,'Aansluitproces Digipoort PI'!Q102,'Aansluitproces Digipoort PI'!$J$27:$J$108),"")</f>
        <v/>
      </c>
      <c r="S102" t="str">
        <f>IF(Q102&lt;&gt;"",SUMIF('Aansluitproces Digipoort PI'!G$27:G$108,'Aansluitproces Digipoort PI'!$Q102,'Aansluitproces Digipoort PI'!$J$27:$J$108),"")</f>
        <v/>
      </c>
      <c r="T102" t="str">
        <f>IF(Q102&lt;&gt;"",SUMIF('Aansluitproces Digipoort PI'!H$27:H$108,'Aansluitproces Digipoort PI'!Q102,'Aansluitproces Digipoort PI'!$J$27:$J$108),"")</f>
        <v/>
      </c>
      <c r="U102" s="35" t="e">
        <f>SUM(R$4:R102)/R$206</f>
        <v>#REF!</v>
      </c>
      <c r="V102" s="35" t="e">
        <f>SUM(S$4:S102)/S$206</f>
        <v>#REF!</v>
      </c>
      <c r="W102" s="35" t="e">
        <f>SUM(T$4:T102)/S$206</f>
        <v>#REF!</v>
      </c>
      <c r="X102" s="32"/>
      <c r="Y102" s="32"/>
      <c r="Z102" s="32"/>
      <c r="AA102" s="32"/>
      <c r="AB102" s="32"/>
      <c r="AC102" s="32"/>
      <c r="AD102" s="32"/>
      <c r="AE102" s="32"/>
      <c r="AF102" s="32"/>
      <c r="AG102" s="32"/>
      <c r="AH102" s="32"/>
      <c r="AI102" s="32"/>
      <c r="AJ102" s="32"/>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row>
    <row r="103" spans="1:204" ht="13.5" thickBot="1" x14ac:dyDescent="0.25">
      <c r="B103" s="184"/>
      <c r="C103" s="185"/>
      <c r="D103" s="185"/>
      <c r="E103" s="186"/>
      <c r="F103" s="186"/>
      <c r="G103" s="309"/>
      <c r="H103" s="227"/>
      <c r="I103" s="187"/>
      <c r="J103" s="188"/>
      <c r="K103" s="189"/>
      <c r="L103" s="190"/>
      <c r="M103" s="191"/>
      <c r="P103" s="13"/>
      <c r="Q103" s="13" t="str">
        <f>IF(Q102&lt;'Aansluitproces Digipoort PI'!$D$17,Q102+1,"")</f>
        <v/>
      </c>
      <c r="R103" t="str">
        <f>IF(Q103&lt;&gt;"",SUMIF('Aansluitproces Digipoort PI'!E$27:E$108,'Aansluitproces Digipoort PI'!Q103,'Aansluitproces Digipoort PI'!$J$27:$J$108),"")</f>
        <v/>
      </c>
      <c r="S103" t="str">
        <f>IF(Q103&lt;&gt;"",SUMIF('Aansluitproces Digipoort PI'!G$27:G$108,'Aansluitproces Digipoort PI'!$Q103,'Aansluitproces Digipoort PI'!$J$27:$J$108),"")</f>
        <v/>
      </c>
      <c r="T103" t="str">
        <f>IF(Q103&lt;&gt;"",SUMIF('Aansluitproces Digipoort PI'!H$27:H$108,'Aansluitproces Digipoort PI'!Q103,'Aansluitproces Digipoort PI'!$J$27:$J$108),"")</f>
        <v/>
      </c>
      <c r="U103" s="35" t="e">
        <f>SUM(R$4:R103)/R$206</f>
        <v>#REF!</v>
      </c>
      <c r="V103" s="35" t="e">
        <f>SUM(S$4:S103)/S$206</f>
        <v>#REF!</v>
      </c>
      <c r="W103" s="35" t="e">
        <f>SUM(T$4:T103)/S$206</f>
        <v>#REF!</v>
      </c>
      <c r="X103" s="16"/>
      <c r="AK103" s="5"/>
      <c r="GV103"/>
    </row>
    <row r="104" spans="1:204" s="18" customFormat="1" ht="33" customHeight="1" thickBot="1" x14ac:dyDescent="0.25">
      <c r="A104" s="71"/>
      <c r="B104" s="171" t="s">
        <v>145</v>
      </c>
      <c r="C104" s="312" t="s">
        <v>215</v>
      </c>
      <c r="D104" s="182" t="s">
        <v>47</v>
      </c>
      <c r="E104" s="256" t="s">
        <v>99</v>
      </c>
      <c r="F104" s="255" t="s">
        <v>149</v>
      </c>
      <c r="G104" s="295" t="s">
        <v>32</v>
      </c>
      <c r="H104" s="63" t="s">
        <v>24</v>
      </c>
      <c r="I104" s="182" t="s">
        <v>57</v>
      </c>
      <c r="J104" s="124" t="s">
        <v>238</v>
      </c>
      <c r="K104" s="337" t="s">
        <v>22</v>
      </c>
      <c r="L104" s="337"/>
      <c r="M104" s="64"/>
      <c r="N104" s="31"/>
      <c r="O104" s="31"/>
      <c r="Q104" s="13" t="str">
        <f>IF(Q103&lt;'Aansluitproces Digipoort PI'!$D$17,Q103+1,"")</f>
        <v/>
      </c>
      <c r="R104" t="str">
        <f>IF(Q104&lt;&gt;"",SUMIF('Aansluitproces Digipoort PI'!E$27:E$108,'Aansluitproces Digipoort PI'!Q104,'Aansluitproces Digipoort PI'!$J$27:$J$108),"")</f>
        <v/>
      </c>
      <c r="S104" t="str">
        <f>IF(Q104&lt;&gt;"",SUMIF('Aansluitproces Digipoort PI'!G$27:G$108,'Aansluitproces Digipoort PI'!$Q104,'Aansluitproces Digipoort PI'!$J$27:$J$108),"")</f>
        <v/>
      </c>
      <c r="T104" t="str">
        <f>IF(Q104&lt;&gt;"",SUMIF('Aansluitproces Digipoort PI'!H$27:H$108,'Aansluitproces Digipoort PI'!Q104,'Aansluitproces Digipoort PI'!$J$27:$J$108),"")</f>
        <v/>
      </c>
      <c r="U104" s="35" t="e">
        <f>SUM(R$4:R104)/R$206</f>
        <v>#REF!</v>
      </c>
      <c r="V104" s="35" t="e">
        <f>SUM(S$4:S104)/S$206</f>
        <v>#REF!</v>
      </c>
      <c r="W104" s="35" t="e">
        <f>SUM(T$4:T104)/S$206</f>
        <v>#REF!</v>
      </c>
      <c r="X104" s="31"/>
      <c r="Y104" s="31"/>
      <c r="Z104" s="67"/>
      <c r="AA104" s="31"/>
      <c r="AB104" s="31"/>
      <c r="AC104" s="31"/>
      <c r="AD104" s="31"/>
      <c r="AE104" s="31"/>
      <c r="AF104" s="31"/>
      <c r="AG104" s="31"/>
      <c r="AH104" s="31"/>
      <c r="AI104" s="31"/>
      <c r="AJ104" s="31"/>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row>
    <row r="105" spans="1:204" x14ac:dyDescent="0.2">
      <c r="B105" s="172" t="str">
        <f>IF(Type_B,"7.1","")</f>
        <v/>
      </c>
      <c r="C105" s="160" t="s">
        <v>88</v>
      </c>
      <c r="D105" s="160" t="str">
        <f>IF(Type_B,"A","")</f>
        <v/>
      </c>
      <c r="E105" s="173" t="str">
        <f>IF(AND(D$15&lt;&gt;"",Type_B),WORKDAY(VLOOKUP(K105,B$27:M$147,4,FALSE),J105),"")</f>
        <v/>
      </c>
      <c r="F105" s="286" t="str">
        <f>IF(Type_B,WORKDAY(G105,-J105),"")</f>
        <v/>
      </c>
      <c r="G105" s="303" t="str">
        <f>IF(Type_B,IF(H105,H105,WORKDAY(MAX(VLOOKUP(K105,B$27:M$147,6,FALSE),L$12),J105)),"")</f>
        <v/>
      </c>
      <c r="H105" s="301"/>
      <c r="I105" s="125"/>
      <c r="J105" s="144" t="str">
        <f>IF(Type_B,"5","")</f>
        <v/>
      </c>
      <c r="K105" s="174" t="str">
        <f>IF(Type_B,"1.8","")</f>
        <v/>
      </c>
      <c r="L105" s="145"/>
      <c r="M105" s="146"/>
      <c r="N105" s="16" t="str">
        <f>IF(Type_B,5,"")</f>
        <v/>
      </c>
      <c r="Q105" s="13" t="str">
        <f>IF(Q104&lt;'Aansluitproces Digipoort PI'!$D$17,Q104+1,"")</f>
        <v/>
      </c>
      <c r="R105" t="str">
        <f>IF(Q105&lt;&gt;"",SUMIF('Aansluitproces Digipoort PI'!E$27:E$108,'Aansluitproces Digipoort PI'!Q105,'Aansluitproces Digipoort PI'!$J$27:$J$108),"")</f>
        <v/>
      </c>
      <c r="S105" t="str">
        <f>IF(Q105&lt;&gt;"",SUMIF('Aansluitproces Digipoort PI'!G$27:G$108,'Aansluitproces Digipoort PI'!$Q105,'Aansluitproces Digipoort PI'!$J$27:$J$108),"")</f>
        <v/>
      </c>
      <c r="T105" t="str">
        <f>IF(Q105&lt;&gt;"",SUMIF('Aansluitproces Digipoort PI'!H$27:H$108,'Aansluitproces Digipoort PI'!Q105,'Aansluitproces Digipoort PI'!$J$27:$J$108),"")</f>
        <v/>
      </c>
      <c r="U105" s="35" t="e">
        <f>SUM(R$4:R105)/R$206</f>
        <v>#REF!</v>
      </c>
      <c r="V105" s="35" t="e">
        <f>SUM(S$4:S105)/S$206</f>
        <v>#REF!</v>
      </c>
      <c r="W105" s="35" t="e">
        <f>SUM(T$4:T105)/S$206</f>
        <v>#REF!</v>
      </c>
      <c r="X105" s="16"/>
      <c r="AK105" s="5"/>
      <c r="GV105"/>
    </row>
    <row r="106" spans="1:204" x14ac:dyDescent="0.2">
      <c r="B106" s="175" t="str">
        <f>IF(Type_B,"7.2","")</f>
        <v/>
      </c>
      <c r="C106" s="42" t="s">
        <v>89</v>
      </c>
      <c r="D106" s="42" t="str">
        <f>IF(Type_B,"A","")</f>
        <v/>
      </c>
      <c r="E106" s="50" t="str">
        <f>IF(AND(D$15&lt;&gt;"",Type_B),WORKDAY(VLOOKUP(K106,B$27:M$147,4,FALSE),J106),"")</f>
        <v/>
      </c>
      <c r="F106" s="286" t="str">
        <f>IF(Type_B,WORKDAY(G106,-J106),"")</f>
        <v/>
      </c>
      <c r="G106" s="304" t="str">
        <f>IF(Type_B,IF(H106,H106,WORKDAY(MAX(VLOOKUP(K106,B$27:M$147,6,FALSE),L$12),J106)),"")</f>
        <v/>
      </c>
      <c r="H106" s="302"/>
      <c r="I106" s="126"/>
      <c r="J106" s="77" t="str">
        <f>IF(Type_B,"10","")</f>
        <v/>
      </c>
      <c r="K106" s="62" t="str">
        <f>IF(Type_B,"4.1","")</f>
        <v/>
      </c>
      <c r="L106" s="60"/>
      <c r="M106" s="148"/>
      <c r="N106" s="16" t="str">
        <f>IF(Type_B,10,"")</f>
        <v/>
      </c>
      <c r="Q106" s="13" t="str">
        <f>IF(Q105&lt;'Aansluitproces Digipoort PI'!$D$17,Q105+1,"")</f>
        <v/>
      </c>
      <c r="R106" t="str">
        <f>IF(Q106&lt;&gt;"",SUMIF('Aansluitproces Digipoort PI'!E$27:E$108,'Aansluitproces Digipoort PI'!Q106,'Aansluitproces Digipoort PI'!$J$27:$J$108),"")</f>
        <v/>
      </c>
      <c r="S106" t="str">
        <f>IF(Q106&lt;&gt;"",SUMIF('Aansluitproces Digipoort PI'!G$27:G$108,'Aansluitproces Digipoort PI'!$Q106,'Aansluitproces Digipoort PI'!$J$27:$J$108),"")</f>
        <v/>
      </c>
      <c r="T106" t="str">
        <f>IF(Q106&lt;&gt;"",SUMIF('Aansluitproces Digipoort PI'!H$27:H$108,'Aansluitproces Digipoort PI'!Q106,'Aansluitproces Digipoort PI'!$J$27:$J$108),"")</f>
        <v/>
      </c>
      <c r="U106" s="35" t="e">
        <f>SUM(R$4:R106)/R$206</f>
        <v>#REF!</v>
      </c>
      <c r="V106" s="35" t="e">
        <f>SUM(S$4:S106)/S$206</f>
        <v>#REF!</v>
      </c>
      <c r="W106" s="35" t="e">
        <f>SUM(T$4:T106)/S$206</f>
        <v>#REF!</v>
      </c>
      <c r="X106" s="16"/>
      <c r="AK106" s="5"/>
      <c r="GV106"/>
    </row>
    <row r="107" spans="1:204" x14ac:dyDescent="0.2">
      <c r="B107" s="175" t="str">
        <f>IF(Type_B,"7.3","")</f>
        <v/>
      </c>
      <c r="C107" s="42" t="s">
        <v>90</v>
      </c>
      <c r="D107" s="42" t="str">
        <f>IF(Type_B,"A","")</f>
        <v/>
      </c>
      <c r="E107" s="50" t="str">
        <f>IF(AND(D$15&lt;&gt;"",Type_B),WORKDAY(VLOOKUP(K107,B$27:M$147,4,FALSE),J107),"")</f>
        <v/>
      </c>
      <c r="F107" s="286" t="str">
        <f>IF(Type_B,WORKDAY(G107,-J107),"")</f>
        <v/>
      </c>
      <c r="G107" s="304" t="str">
        <f>IF(Type_B,IF(H107,H107,WORKDAY(MAX(VLOOKUP(K107,B$27:M$147,6,FALSE),L$12),J107)),"")</f>
        <v/>
      </c>
      <c r="H107" s="302"/>
      <c r="I107" s="126"/>
      <c r="J107" s="77" t="str">
        <f>IF(Type_B,"3","")</f>
        <v/>
      </c>
      <c r="K107" s="61" t="str">
        <f>IF(Type_B,"4.2","")</f>
        <v/>
      </c>
      <c r="L107" s="60"/>
      <c r="M107" s="148"/>
      <c r="N107" s="16" t="str">
        <f>IF(Type_B,5,"")</f>
        <v/>
      </c>
      <c r="Q107" s="13" t="str">
        <f>IF(Q106&lt;'Aansluitproces Digipoort PI'!$D$17,Q106+1,"")</f>
        <v/>
      </c>
      <c r="R107" t="str">
        <f>IF(Q107&lt;&gt;"",SUMIF('Aansluitproces Digipoort PI'!E$27:E$108,'Aansluitproces Digipoort PI'!Q107,'Aansluitproces Digipoort PI'!$J$27:$J$108),"")</f>
        <v/>
      </c>
      <c r="S107" t="str">
        <f>IF(Q107&lt;&gt;"",SUMIF('Aansluitproces Digipoort PI'!G$27:G$108,'Aansluitproces Digipoort PI'!$Q107,'Aansluitproces Digipoort PI'!$J$27:$J$108),"")</f>
        <v/>
      </c>
      <c r="T107" t="str">
        <f>IF(Q107&lt;&gt;"",SUMIF('Aansluitproces Digipoort PI'!H$27:H$108,'Aansluitproces Digipoort PI'!Q107,'Aansluitproces Digipoort PI'!$J$27:$J$108),"")</f>
        <v/>
      </c>
      <c r="U107" s="35" t="e">
        <f>SUM(R$4:R107)/R$206</f>
        <v>#REF!</v>
      </c>
      <c r="V107" s="35" t="e">
        <f>SUM(S$4:S107)/S$206</f>
        <v>#REF!</v>
      </c>
      <c r="W107" s="35" t="e">
        <f>SUM(T$4:T107)/S$206</f>
        <v>#REF!</v>
      </c>
      <c r="X107" s="16"/>
      <c r="AK107" s="5"/>
      <c r="GV107"/>
    </row>
    <row r="108" spans="1:204" s="10" customFormat="1" ht="13.5" thickBot="1" x14ac:dyDescent="0.25">
      <c r="A108" s="72"/>
      <c r="B108" s="176" t="str">
        <f>IF(Type_B,"4.4","")</f>
        <v/>
      </c>
      <c r="C108" s="167" t="str">
        <f>IF(Type_B,"Punch- out gereed","")</f>
        <v/>
      </c>
      <c r="D108" s="167"/>
      <c r="E108" s="241" t="str">
        <f>IF(Type_B,MAX(E105:E107),"")</f>
        <v/>
      </c>
      <c r="F108" s="241"/>
      <c r="G108" s="275" t="str">
        <f>IF(Type_B,MAX(G105:G107),"")</f>
        <v/>
      </c>
      <c r="H108" s="177" t="str">
        <f>IF(COUNTIF(H105:H107,"")=0,MAX(H105:H107),"")</f>
        <v/>
      </c>
      <c r="I108" s="154"/>
      <c r="J108" s="155"/>
      <c r="K108" s="156"/>
      <c r="L108" s="157"/>
      <c r="M108" s="158"/>
      <c r="N108" s="32"/>
      <c r="O108" s="32"/>
      <c r="Q108" s="13" t="str">
        <f>IF(Q107&lt;'Aansluitproces Digipoort PI'!$D$17,Q107+1,"")</f>
        <v/>
      </c>
      <c r="R108" t="str">
        <f>IF(Q108&lt;&gt;"",SUMIF('Aansluitproces Digipoort PI'!E$27:E$108,'Aansluitproces Digipoort PI'!Q108,'Aansluitproces Digipoort PI'!$J$27:$J$108),"")</f>
        <v/>
      </c>
      <c r="S108" t="str">
        <f>IF(Q108&lt;&gt;"",SUMIF('Aansluitproces Digipoort PI'!G$27:G$108,'Aansluitproces Digipoort PI'!$Q108,'Aansluitproces Digipoort PI'!$J$27:$J$108),"")</f>
        <v/>
      </c>
      <c r="T108" t="str">
        <f>IF(Q108&lt;&gt;"",SUMIF('Aansluitproces Digipoort PI'!H$27:H$108,'Aansluitproces Digipoort PI'!Q108,'Aansluitproces Digipoort PI'!$J$27:$J$108),"")</f>
        <v/>
      </c>
      <c r="U108" s="35" t="e">
        <f>SUM(R$4:R108)/R$206</f>
        <v>#REF!</v>
      </c>
      <c r="V108" s="35" t="e">
        <f>SUM(S$4:S108)/S$206</f>
        <v>#REF!</v>
      </c>
      <c r="W108" s="35" t="e">
        <f>SUM(T$4:T108)/S$206</f>
        <v>#REF!</v>
      </c>
      <c r="X108" s="32"/>
      <c r="Y108" s="32"/>
      <c r="Z108" s="32"/>
      <c r="AA108" s="32"/>
      <c r="AB108" s="32"/>
      <c r="AC108" s="32"/>
      <c r="AD108" s="32"/>
      <c r="AE108" s="32"/>
      <c r="AF108" s="32"/>
      <c r="AG108" s="32"/>
      <c r="AH108" s="32"/>
      <c r="AI108" s="32"/>
      <c r="AJ108" s="32"/>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row>
    <row r="109" spans="1:204" ht="13.5" thickBot="1" x14ac:dyDescent="0.25">
      <c r="B109" s="15"/>
      <c r="C109" s="36"/>
      <c r="D109" s="36"/>
      <c r="E109" s="38"/>
      <c r="F109" s="38"/>
      <c r="G109" s="55"/>
      <c r="H109" s="19"/>
      <c r="I109" s="36"/>
      <c r="J109" s="26"/>
      <c r="K109" s="15"/>
      <c r="L109" s="19"/>
      <c r="M109" s="19"/>
      <c r="Q109" s="13" t="str">
        <f>IF(Q108&lt;'Aansluitproces Digipoort PI'!$D$17,Q108+1,"")</f>
        <v/>
      </c>
      <c r="R109" t="str">
        <f>IF(Q109&lt;&gt;"",SUMIF('Aansluitproces Digipoort PI'!E$27:E$108,'Aansluitproces Digipoort PI'!Q109,'Aansluitproces Digipoort PI'!$J$27:$J$108),"")</f>
        <v/>
      </c>
      <c r="S109" t="str">
        <f>IF(Q109&lt;&gt;"",SUMIF('Aansluitproces Digipoort PI'!G$27:G$108,'Aansluitproces Digipoort PI'!$Q109,'Aansluitproces Digipoort PI'!$J$27:$J$108),"")</f>
        <v/>
      </c>
      <c r="T109" t="str">
        <f>IF(Q109&lt;&gt;"",SUMIF('Aansluitproces Digipoort PI'!H$27:H$108,'Aansluitproces Digipoort PI'!Q109,'Aansluitproces Digipoort PI'!$J$27:$J$108),"")</f>
        <v/>
      </c>
      <c r="U109" s="35" t="e">
        <f>SUM(R$4:R109)/R$206</f>
        <v>#REF!</v>
      </c>
      <c r="V109" s="35" t="e">
        <f>SUM(S$4:S109)/S$206</f>
        <v>#REF!</v>
      </c>
      <c r="W109" s="35" t="e">
        <f>SUM(T$4:T109)/S$206</f>
        <v>#REF!</v>
      </c>
      <c r="X109" s="16"/>
      <c r="AK109" s="5"/>
      <c r="GV109"/>
    </row>
    <row r="110" spans="1:204" s="18" customFormat="1" ht="13.5" thickBot="1" x14ac:dyDescent="0.25">
      <c r="A110" s="71"/>
      <c r="B110" s="65" t="s">
        <v>146</v>
      </c>
      <c r="C110" s="66" t="s">
        <v>83</v>
      </c>
      <c r="D110" s="343" t="s">
        <v>61</v>
      </c>
      <c r="E110" s="343"/>
      <c r="F110" s="343"/>
      <c r="G110" s="343"/>
      <c r="H110" s="343" t="s">
        <v>64</v>
      </c>
      <c r="I110" s="343"/>
      <c r="J110" s="343" t="s">
        <v>62</v>
      </c>
      <c r="K110" s="343"/>
      <c r="L110" s="343" t="s">
        <v>63</v>
      </c>
      <c r="M110" s="344"/>
      <c r="N110" s="31"/>
      <c r="O110" s="31"/>
      <c r="Q110" s="13" t="str">
        <f>IF(Q109&lt;'Aansluitproces Digipoort PI'!$D$17,Q109+1,"")</f>
        <v/>
      </c>
      <c r="R110" t="str">
        <f>IF(Q110&lt;&gt;"",SUMIF('Aansluitproces Digipoort PI'!E$27:E$108,'Aansluitproces Digipoort PI'!Q110,'Aansluitproces Digipoort PI'!$J$27:$J$108),"")</f>
        <v/>
      </c>
      <c r="S110" t="str">
        <f>IF(Q110&lt;&gt;"",SUMIF('Aansluitproces Digipoort PI'!G$27:G$108,'Aansluitproces Digipoort PI'!$Q110,'Aansluitproces Digipoort PI'!$J$27:$J$108),"")</f>
        <v/>
      </c>
      <c r="T110" t="str">
        <f>IF(Q110&lt;&gt;"",SUMIF('Aansluitproces Digipoort PI'!H$27:H$108,'Aansluitproces Digipoort PI'!Q110,'Aansluitproces Digipoort PI'!$J$27:$J$108),"")</f>
        <v/>
      </c>
      <c r="U110" s="35" t="e">
        <f>SUM(R$4:R110)/R$206</f>
        <v>#REF!</v>
      </c>
      <c r="V110" s="35" t="e">
        <f>SUM(S$4:S110)/S$206</f>
        <v>#REF!</v>
      </c>
      <c r="W110" s="35" t="e">
        <f>SUM(T$4:T110)/S$206</f>
        <v>#REF!</v>
      </c>
      <c r="X110" s="31"/>
      <c r="Y110" s="31"/>
      <c r="Z110" s="31"/>
      <c r="AA110" s="31"/>
      <c r="AB110" s="31"/>
      <c r="AC110" s="31"/>
      <c r="AD110" s="31"/>
      <c r="AE110" s="31"/>
      <c r="AF110" s="31"/>
      <c r="AG110" s="31"/>
      <c r="AH110" s="31"/>
      <c r="AI110" s="31"/>
      <c r="AJ110" s="31"/>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row>
    <row r="111" spans="1:204" x14ac:dyDescent="0.2">
      <c r="B111" s="98"/>
      <c r="C111" s="178" t="s">
        <v>60</v>
      </c>
      <c r="D111" s="350"/>
      <c r="E111" s="350"/>
      <c r="F111" s="350"/>
      <c r="G111" s="350"/>
      <c r="H111" s="350"/>
      <c r="I111" s="350"/>
      <c r="J111" s="351"/>
      <c r="K111" s="351"/>
      <c r="L111" s="352"/>
      <c r="M111" s="353"/>
      <c r="Q111" s="13" t="str">
        <f>IF(Q110&lt;'Aansluitproces Digipoort PI'!$D$17,Q110+1,"")</f>
        <v/>
      </c>
      <c r="R111" t="str">
        <f>IF(Q111&lt;&gt;"",SUMIF('Aansluitproces Digipoort PI'!E$27:E$108,'Aansluitproces Digipoort PI'!Q111,'Aansluitproces Digipoort PI'!$J$27:$J$108),"")</f>
        <v/>
      </c>
      <c r="S111" t="str">
        <f>IF(Q111&lt;&gt;"",SUMIF('Aansluitproces Digipoort PI'!G$27:G$108,'Aansluitproces Digipoort PI'!$Q111,'Aansluitproces Digipoort PI'!$J$27:$J$108),"")</f>
        <v/>
      </c>
      <c r="T111" t="str">
        <f>IF(Q111&lt;&gt;"",SUMIF('Aansluitproces Digipoort PI'!H$27:H$108,'Aansluitproces Digipoort PI'!Q111,'Aansluitproces Digipoort PI'!$J$27:$J$108),"")</f>
        <v/>
      </c>
      <c r="U111" s="35" t="e">
        <f>SUM(R$4:R111)/R$206</f>
        <v>#REF!</v>
      </c>
      <c r="V111" s="35" t="e">
        <f>SUM(S$4:S111)/S$206</f>
        <v>#REF!</v>
      </c>
      <c r="W111" s="35" t="e">
        <f>SUM(T$4:T111)/S$206</f>
        <v>#REF!</v>
      </c>
      <c r="X111" s="16"/>
      <c r="AK111" s="5"/>
      <c r="GV111"/>
    </row>
    <row r="112" spans="1:204" x14ac:dyDescent="0.2">
      <c r="B112" s="179"/>
      <c r="C112" s="99" t="s">
        <v>65</v>
      </c>
      <c r="D112" s="338"/>
      <c r="E112" s="338"/>
      <c r="F112" s="338"/>
      <c r="G112" s="338"/>
      <c r="H112" s="338"/>
      <c r="I112" s="338"/>
      <c r="J112" s="339"/>
      <c r="K112" s="339"/>
      <c r="L112" s="340"/>
      <c r="M112" s="341"/>
      <c r="Q112" s="13" t="str">
        <f>IF(Q111&lt;'Aansluitproces Digipoort PI'!$D$17,Q111+1,"")</f>
        <v/>
      </c>
      <c r="R112" t="str">
        <f>IF(Q112&lt;&gt;"",SUMIF('Aansluitproces Digipoort PI'!E$27:E$108,'Aansluitproces Digipoort PI'!Q112,'Aansluitproces Digipoort PI'!$J$27:$J$108),"")</f>
        <v/>
      </c>
      <c r="S112" t="str">
        <f>IF(Q112&lt;&gt;"",SUMIF('Aansluitproces Digipoort PI'!G$27:G$108,'Aansluitproces Digipoort PI'!$Q112,'Aansluitproces Digipoort PI'!$J$27:$J$108),"")</f>
        <v/>
      </c>
      <c r="T112" t="str">
        <f>IF(Q112&lt;&gt;"",SUMIF('Aansluitproces Digipoort PI'!H$27:H$108,'Aansluitproces Digipoort PI'!Q112,'Aansluitproces Digipoort PI'!$J$27:$J$108),"")</f>
        <v/>
      </c>
      <c r="U112" s="35" t="e">
        <f>SUM(R$4:R112)/R$206</f>
        <v>#REF!</v>
      </c>
      <c r="V112" s="35" t="e">
        <f>SUM(S$4:S112)/S$206</f>
        <v>#REF!</v>
      </c>
      <c r="W112" s="35" t="e">
        <f>SUM(T$4:T112)/S$206</f>
        <v>#REF!</v>
      </c>
      <c r="X112" s="16"/>
      <c r="AK112" s="5"/>
      <c r="GV112"/>
    </row>
    <row r="113" spans="1:204" x14ac:dyDescent="0.2">
      <c r="B113" s="179"/>
      <c r="C113" s="78" t="s">
        <v>66</v>
      </c>
      <c r="D113" s="338"/>
      <c r="E113" s="338"/>
      <c r="F113" s="338"/>
      <c r="G113" s="338"/>
      <c r="H113" s="338"/>
      <c r="I113" s="338"/>
      <c r="J113" s="339"/>
      <c r="K113" s="339"/>
      <c r="L113" s="340"/>
      <c r="M113" s="341"/>
      <c r="Q113" s="13" t="str">
        <f>IF(Q112&lt;'Aansluitproces Digipoort PI'!$D$17,Q112+1,"")</f>
        <v/>
      </c>
      <c r="R113" t="str">
        <f>IF(Q113&lt;&gt;"",SUMIF('Aansluitproces Digipoort PI'!E$27:E$108,'Aansluitproces Digipoort PI'!Q113,'Aansluitproces Digipoort PI'!$J$27:$J$108),"")</f>
        <v/>
      </c>
      <c r="S113" t="str">
        <f>IF(Q113&lt;&gt;"",SUMIF('Aansluitproces Digipoort PI'!G$27:G$108,'Aansluitproces Digipoort PI'!$Q113,'Aansluitproces Digipoort PI'!$J$27:$J$108),"")</f>
        <v/>
      </c>
      <c r="T113" t="str">
        <f>IF(Q113&lt;&gt;"",SUMIF('Aansluitproces Digipoort PI'!H$27:H$108,'Aansluitproces Digipoort PI'!Q113,'Aansluitproces Digipoort PI'!$J$27:$J$108),"")</f>
        <v/>
      </c>
      <c r="U113" s="35" t="e">
        <f>SUM(R$4:R113)/R$206</f>
        <v>#REF!</v>
      </c>
      <c r="V113" s="35" t="e">
        <f>SUM(S$4:S113)/S$206</f>
        <v>#REF!</v>
      </c>
      <c r="W113" s="35" t="e">
        <f>SUM(T$4:T113)/S$206</f>
        <v>#REF!</v>
      </c>
      <c r="X113" s="16"/>
      <c r="AK113" s="5"/>
      <c r="GV113"/>
    </row>
    <row r="114" spans="1:204" x14ac:dyDescent="0.2">
      <c r="B114" s="179"/>
      <c r="C114" s="78" t="s">
        <v>87</v>
      </c>
      <c r="D114" s="338"/>
      <c r="E114" s="338"/>
      <c r="F114" s="338"/>
      <c r="G114" s="338"/>
      <c r="H114" s="338"/>
      <c r="I114" s="338"/>
      <c r="J114" s="339"/>
      <c r="K114" s="339"/>
      <c r="L114" s="340"/>
      <c r="M114" s="341"/>
      <c r="Q114" s="13" t="str">
        <f>IF(Q113&lt;'Aansluitproces Digipoort PI'!$D$17,Q113+1,"")</f>
        <v/>
      </c>
      <c r="R114" t="str">
        <f>IF(Q114&lt;&gt;"",SUMIF('Aansluitproces Digipoort PI'!E$27:E$108,'Aansluitproces Digipoort PI'!Q114,'Aansluitproces Digipoort PI'!$J$27:$J$108),"")</f>
        <v/>
      </c>
      <c r="S114" t="str">
        <f>IF(Q114&lt;&gt;"",SUMIF('Aansluitproces Digipoort PI'!G$27:G$108,'Aansluitproces Digipoort PI'!$Q114,'Aansluitproces Digipoort PI'!$J$27:$J$108),"")</f>
        <v/>
      </c>
      <c r="T114" t="str">
        <f>IF(Q114&lt;&gt;"",SUMIF('Aansluitproces Digipoort PI'!H$27:H$108,'Aansluitproces Digipoort PI'!Q114,'Aansluitproces Digipoort PI'!$J$27:$J$108),"")</f>
        <v/>
      </c>
      <c r="U114" s="35" t="e">
        <f>SUM(R$4:R114)/R$206</f>
        <v>#REF!</v>
      </c>
      <c r="V114" s="35" t="e">
        <f>SUM(S$4:S114)/S$206</f>
        <v>#REF!</v>
      </c>
      <c r="W114" s="35" t="e">
        <f>SUM(T$4:T114)/S$206</f>
        <v>#REF!</v>
      </c>
      <c r="X114" s="16"/>
      <c r="AK114" s="5"/>
      <c r="GV114"/>
    </row>
    <row r="115" spans="1:204" x14ac:dyDescent="0.2">
      <c r="B115" s="179"/>
      <c r="C115" s="78" t="s">
        <v>67</v>
      </c>
      <c r="D115" s="338"/>
      <c r="E115" s="338"/>
      <c r="F115" s="338"/>
      <c r="G115" s="338"/>
      <c r="H115" s="338"/>
      <c r="I115" s="338"/>
      <c r="J115" s="339"/>
      <c r="K115" s="339"/>
      <c r="L115" s="340"/>
      <c r="M115" s="341"/>
      <c r="Q115" s="13" t="str">
        <f>IF(Q114&lt;'Aansluitproces Digipoort PI'!$D$17,Q114+1,"")</f>
        <v/>
      </c>
      <c r="R115" t="str">
        <f>IF(Q115&lt;&gt;"",SUMIF('Aansluitproces Digipoort PI'!E$27:E$108,'Aansluitproces Digipoort PI'!Q115,'Aansluitproces Digipoort PI'!$J$27:$J$108),"")</f>
        <v/>
      </c>
      <c r="S115" t="str">
        <f>IF(Q115&lt;&gt;"",SUMIF('Aansluitproces Digipoort PI'!G$27:G$108,'Aansluitproces Digipoort PI'!$Q115,'Aansluitproces Digipoort PI'!$J$27:$J$108),"")</f>
        <v/>
      </c>
      <c r="T115" t="str">
        <f>IF(Q115&lt;&gt;"",SUMIF('Aansluitproces Digipoort PI'!H$27:H$108,'Aansluitproces Digipoort PI'!Q115,'Aansluitproces Digipoort PI'!$J$27:$J$108),"")</f>
        <v/>
      </c>
      <c r="U115" s="35" t="e">
        <f>SUM(R$4:R115)/R$206</f>
        <v>#REF!</v>
      </c>
      <c r="V115" s="35" t="e">
        <f>SUM(S$4:S115)/S$206</f>
        <v>#REF!</v>
      </c>
      <c r="W115" s="35" t="e">
        <f>SUM(T$4:T115)/S$206</f>
        <v>#REF!</v>
      </c>
      <c r="X115" s="16"/>
      <c r="AK115" s="5"/>
      <c r="GV115"/>
    </row>
    <row r="116" spans="1:204" x14ac:dyDescent="0.2">
      <c r="B116" s="179"/>
      <c r="C116" s="78" t="s">
        <v>68</v>
      </c>
      <c r="D116" s="338"/>
      <c r="E116" s="338"/>
      <c r="F116" s="338"/>
      <c r="G116" s="338"/>
      <c r="H116" s="338"/>
      <c r="I116" s="338"/>
      <c r="J116" s="339"/>
      <c r="K116" s="339"/>
      <c r="L116" s="340"/>
      <c r="M116" s="341"/>
      <c r="Q116" s="13" t="str">
        <f>IF(Q115&lt;'Aansluitproces Digipoort PI'!$D$17,Q115+1,"")</f>
        <v/>
      </c>
      <c r="R116" t="str">
        <f>IF(Q116&lt;&gt;"",SUMIF('Aansluitproces Digipoort PI'!E$27:E$108,'Aansluitproces Digipoort PI'!Q116,'Aansluitproces Digipoort PI'!$J$27:$J$108),"")</f>
        <v/>
      </c>
      <c r="S116" t="str">
        <f>IF(Q116&lt;&gt;"",SUMIF('Aansluitproces Digipoort PI'!G$27:G$108,'Aansluitproces Digipoort PI'!$Q116,'Aansluitproces Digipoort PI'!$J$27:$J$108),"")</f>
        <v/>
      </c>
      <c r="T116" t="str">
        <f>IF(Q116&lt;&gt;"",SUMIF('Aansluitproces Digipoort PI'!H$27:H$108,'Aansluitproces Digipoort PI'!Q116,'Aansluitproces Digipoort PI'!$J$27:$J$108),"")</f>
        <v/>
      </c>
      <c r="U116" s="35" t="e">
        <f>SUM(R$4:R116)/R$206</f>
        <v>#REF!</v>
      </c>
      <c r="V116" s="35" t="e">
        <f>SUM(S$4:S116)/S$206</f>
        <v>#REF!</v>
      </c>
      <c r="W116" s="35" t="e">
        <f>SUM(T$4:T116)/S$206</f>
        <v>#REF!</v>
      </c>
      <c r="X116" s="16"/>
      <c r="AK116" s="5"/>
      <c r="GV116"/>
    </row>
    <row r="117" spans="1:204" ht="13.5" thickBot="1" x14ac:dyDescent="0.25">
      <c r="B117" s="180"/>
      <c r="C117" s="181"/>
      <c r="D117" s="342"/>
      <c r="E117" s="342"/>
      <c r="F117" s="342"/>
      <c r="G117" s="342"/>
      <c r="H117" s="342"/>
      <c r="I117" s="342"/>
      <c r="J117" s="347"/>
      <c r="K117" s="347"/>
      <c r="L117" s="348"/>
      <c r="M117" s="349"/>
      <c r="Q117" s="13" t="str">
        <f>IF(Q116&lt;'Aansluitproces Digipoort PI'!$D$17,Q116+1,"")</f>
        <v/>
      </c>
      <c r="R117" t="str">
        <f>IF(Q117&lt;&gt;"",SUMIF('Aansluitproces Digipoort PI'!E$27:E$108,'Aansluitproces Digipoort PI'!Q117,'Aansluitproces Digipoort PI'!$J$27:$J$108),"")</f>
        <v/>
      </c>
      <c r="S117" t="str">
        <f>IF(Q117&lt;&gt;"",SUMIF('Aansluitproces Digipoort PI'!G$27:G$108,'Aansluitproces Digipoort PI'!$Q117,'Aansluitproces Digipoort PI'!$J$27:$J$108),"")</f>
        <v/>
      </c>
      <c r="T117" t="str">
        <f>IF(Q117&lt;&gt;"",SUMIF('Aansluitproces Digipoort PI'!H$27:H$108,'Aansluitproces Digipoort PI'!Q117,'Aansluitproces Digipoort PI'!$J$27:$J$108),"")</f>
        <v/>
      </c>
      <c r="U117" s="35" t="e">
        <f>SUM(R$4:R117)/R$206</f>
        <v>#REF!</v>
      </c>
      <c r="V117" s="35" t="e">
        <f>SUM(S$4:S117)/S$206</f>
        <v>#REF!</v>
      </c>
      <c r="W117" s="35" t="e">
        <f>SUM(T$4:T117)/S$206</f>
        <v>#REF!</v>
      </c>
      <c r="X117" s="16"/>
      <c r="AK117" s="5"/>
      <c r="GV117"/>
    </row>
    <row r="118" spans="1:204" ht="13.5" thickBot="1" x14ac:dyDescent="0.25">
      <c r="B118" s="41"/>
      <c r="C118" s="40"/>
      <c r="D118" s="36"/>
      <c r="E118" s="36"/>
      <c r="F118" s="36"/>
      <c r="G118" s="56"/>
      <c r="H118" s="36"/>
      <c r="I118" s="36"/>
      <c r="J118" s="26"/>
      <c r="K118" s="15"/>
      <c r="L118" s="19"/>
      <c r="M118" s="19"/>
      <c r="Q118" s="13" t="str">
        <f>IF(Q117&lt;'Aansluitproces Digipoort PI'!$D$17,Q117+1,"")</f>
        <v/>
      </c>
      <c r="R118" t="str">
        <f>IF(Q118&lt;&gt;"",SUMIF('Aansluitproces Digipoort PI'!E$27:E$108,'Aansluitproces Digipoort PI'!Q118,'Aansluitproces Digipoort PI'!$J$27:$J$108),"")</f>
        <v/>
      </c>
      <c r="S118" t="str">
        <f>IF(Q118&lt;&gt;"",SUMIF('Aansluitproces Digipoort PI'!G$27:G$108,'Aansluitproces Digipoort PI'!$Q118,'Aansluitproces Digipoort PI'!$J$27:$J$108),"")</f>
        <v/>
      </c>
      <c r="T118" t="str">
        <f>IF(Q118&lt;&gt;"",SUMIF('Aansluitproces Digipoort PI'!H$27:H$108,'Aansluitproces Digipoort PI'!Q118,'Aansluitproces Digipoort PI'!$J$27:$J$108),"")</f>
        <v/>
      </c>
      <c r="U118" s="35" t="e">
        <f>SUM(R$4:R118)/R$206</f>
        <v>#REF!</v>
      </c>
      <c r="V118" s="35" t="e">
        <f>SUM(S$4:S118)/S$206</f>
        <v>#REF!</v>
      </c>
      <c r="W118" s="35" t="e">
        <f>SUM(T$4:T118)/S$206</f>
        <v>#REF!</v>
      </c>
      <c r="X118" s="16"/>
      <c r="AK118" s="5"/>
      <c r="GV118"/>
    </row>
    <row r="119" spans="1:204" s="18" customFormat="1" ht="26.25" customHeight="1" thickBot="1" x14ac:dyDescent="0.25">
      <c r="A119" s="71"/>
      <c r="B119" s="65" t="s">
        <v>240</v>
      </c>
      <c r="C119" s="66" t="s">
        <v>71</v>
      </c>
      <c r="D119" s="393" t="s">
        <v>164</v>
      </c>
      <c r="E119" s="393"/>
      <c r="F119" s="393" t="s">
        <v>165</v>
      </c>
      <c r="G119" s="393"/>
      <c r="H119" s="393"/>
      <c r="I119" s="256" t="s">
        <v>167</v>
      </c>
      <c r="J119" s="256" t="s">
        <v>169</v>
      </c>
      <c r="K119" s="283" t="s">
        <v>179</v>
      </c>
      <c r="L119" s="399" t="s">
        <v>180</v>
      </c>
      <c r="M119" s="399"/>
      <c r="N119" s="31"/>
      <c r="O119" s="31"/>
      <c r="Q119" s="13" t="str">
        <f>IF(Q118&lt;'Aansluitproces Digipoort PI'!$D$17,Q118+1,"")</f>
        <v/>
      </c>
      <c r="R119" t="str">
        <f>IF(Q119&lt;&gt;"",SUMIF('Aansluitproces Digipoort PI'!E$27:E$108,'Aansluitproces Digipoort PI'!Q119,'Aansluitproces Digipoort PI'!$J$27:$J$108),"")</f>
        <v/>
      </c>
      <c r="S119" t="str">
        <f>IF(Q119&lt;&gt;"",SUMIF('Aansluitproces Digipoort PI'!G$27:G$108,'Aansluitproces Digipoort PI'!$Q119,'Aansluitproces Digipoort PI'!$J$27:$J$108),"")</f>
        <v/>
      </c>
      <c r="T119" t="str">
        <f>IF(Q119&lt;&gt;"",SUMIF('Aansluitproces Digipoort PI'!H$27:H$108,'Aansluitproces Digipoort PI'!Q119,'Aansluitproces Digipoort PI'!$J$27:$J$108),"")</f>
        <v/>
      </c>
      <c r="U119" s="35" t="e">
        <f>SUM(R$4:R119)/R$206</f>
        <v>#REF!</v>
      </c>
      <c r="V119" s="35" t="e">
        <f>SUM(S$4:S119)/S$206</f>
        <v>#REF!</v>
      </c>
      <c r="W119" s="35" t="e">
        <f>SUM(T$4:T119)/S$206</f>
        <v>#REF!</v>
      </c>
      <c r="X119" s="31"/>
      <c r="Y119" s="31"/>
      <c r="Z119" s="31"/>
      <c r="AA119" s="31"/>
      <c r="AB119" s="31"/>
      <c r="AC119" s="31"/>
      <c r="AD119" s="31"/>
      <c r="AE119" s="31"/>
      <c r="AF119" s="31"/>
      <c r="AG119" s="31"/>
      <c r="AH119" s="31"/>
      <c r="AI119" s="31"/>
      <c r="AJ119" s="31"/>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row>
    <row r="120" spans="1:204" ht="12.75" customHeight="1" x14ac:dyDescent="0.2">
      <c r="B120" s="282"/>
      <c r="C120" s="288" t="s">
        <v>162</v>
      </c>
      <c r="D120" s="392" t="s">
        <v>166</v>
      </c>
      <c r="E120" s="392"/>
      <c r="F120" s="391" t="s">
        <v>241</v>
      </c>
      <c r="G120" s="391"/>
      <c r="H120" s="391"/>
      <c r="I120" s="289" t="s">
        <v>163</v>
      </c>
      <c r="J120" s="257"/>
      <c r="K120" s="284"/>
      <c r="L120" s="400"/>
      <c r="M120" s="401"/>
      <c r="Q120" s="13" t="str">
        <f>IF(Q119&lt;'Aansluitproces Digipoort PI'!$D$17,Q119+1,"")</f>
        <v/>
      </c>
      <c r="R120" t="str">
        <f>IF(Q120&lt;&gt;"",SUMIF('Aansluitproces Digipoort PI'!E$27:E$108,'Aansluitproces Digipoort PI'!Q120,'Aansluitproces Digipoort PI'!$J$27:$J$108),"")</f>
        <v/>
      </c>
      <c r="S120" t="str">
        <f>IF(Q120&lt;&gt;"",SUMIF('Aansluitproces Digipoort PI'!G$27:G$108,'Aansluitproces Digipoort PI'!$Q120,'Aansluitproces Digipoort PI'!$J$27:$J$108),"")</f>
        <v/>
      </c>
      <c r="T120" t="str">
        <f>IF(Q120&lt;&gt;"",SUMIF('Aansluitproces Digipoort PI'!H$27:H$108,'Aansluitproces Digipoort PI'!Q120,'Aansluitproces Digipoort PI'!$J$27:$J$108),"")</f>
        <v/>
      </c>
      <c r="U120" s="35" t="e">
        <f>SUM(R$4:R120)/R$206</f>
        <v>#REF!</v>
      </c>
      <c r="V120" s="35" t="e">
        <f>SUM(S$4:S120)/S$206</f>
        <v>#REF!</v>
      </c>
      <c r="W120" s="35" t="e">
        <f>SUM(T$4:T120)/S$206</f>
        <v>#REF!</v>
      </c>
      <c r="X120" s="16"/>
      <c r="AK120" s="5"/>
      <c r="GV120"/>
    </row>
    <row r="121" spans="1:204" ht="12.75" customHeight="1" x14ac:dyDescent="0.2">
      <c r="B121" s="285"/>
      <c r="C121" s="290"/>
      <c r="D121" s="322"/>
      <c r="E121" s="323"/>
      <c r="F121" s="391" t="s">
        <v>242</v>
      </c>
      <c r="G121" s="391"/>
      <c r="H121" s="391"/>
      <c r="I121" s="289" t="s">
        <v>163</v>
      </c>
      <c r="J121" s="78"/>
      <c r="K121" s="78"/>
      <c r="L121" s="402"/>
      <c r="M121" s="403"/>
      <c r="Q121" s="13" t="str">
        <f>IF(Q120&lt;'Aansluitproces Digipoort PI'!$D$17,Q120+1,"")</f>
        <v/>
      </c>
      <c r="R121" t="str">
        <f>IF(Q121&lt;&gt;"",SUMIF('Aansluitproces Digipoort PI'!E$27:E$108,'Aansluitproces Digipoort PI'!Q121,'Aansluitproces Digipoort PI'!$J$27:$J$108),"")</f>
        <v/>
      </c>
      <c r="S121" t="str">
        <f>IF(Q121&lt;&gt;"",SUMIF('Aansluitproces Digipoort PI'!G$27:G$108,'Aansluitproces Digipoort PI'!$Q121,'Aansluitproces Digipoort PI'!$J$27:$J$108),"")</f>
        <v/>
      </c>
      <c r="T121" t="str">
        <f>IF(Q121&lt;&gt;"",SUMIF('Aansluitproces Digipoort PI'!H$27:H$108,'Aansluitproces Digipoort PI'!Q121,'Aansluitproces Digipoort PI'!$J$27:$J$108),"")</f>
        <v/>
      </c>
      <c r="U121" s="35" t="e">
        <f>SUM(R$4:R122)/R$206</f>
        <v>#REF!</v>
      </c>
      <c r="V121" s="35" t="e">
        <f>SUM(S$4:S122)/S$206</f>
        <v>#REF!</v>
      </c>
      <c r="W121" s="35" t="e">
        <f>SUM(T$4:T122)/S$206</f>
        <v>#REF!</v>
      </c>
      <c r="X121" s="16"/>
      <c r="AK121" s="5"/>
      <c r="GV121"/>
    </row>
    <row r="122" spans="1:204" ht="12.75" customHeight="1" x14ac:dyDescent="0.2">
      <c r="B122" s="285"/>
      <c r="C122" s="290"/>
      <c r="D122" s="324" t="s">
        <v>168</v>
      </c>
      <c r="E122" s="325"/>
      <c r="F122" s="391" t="s">
        <v>172</v>
      </c>
      <c r="G122" s="391"/>
      <c r="H122" s="391"/>
      <c r="I122" s="289" t="s">
        <v>173</v>
      </c>
      <c r="J122" s="78"/>
      <c r="K122" s="78"/>
      <c r="L122" s="402"/>
      <c r="M122" s="403"/>
      <c r="Q122" s="13" t="str">
        <f>IF(Q120&lt;'Aansluitproces Digipoort PI'!$D$17,Q120+1,"")</f>
        <v/>
      </c>
      <c r="R122" t="str">
        <f>IF(Q122&lt;&gt;"",SUMIF('Aansluitproces Digipoort PI'!E$27:E$108,'Aansluitproces Digipoort PI'!Q122,'Aansluitproces Digipoort PI'!$J$27:$J$108),"")</f>
        <v/>
      </c>
      <c r="S122" t="str">
        <f>IF(Q122&lt;&gt;"",SUMIF('Aansluitproces Digipoort PI'!G$27:G$108,'Aansluitproces Digipoort PI'!$Q122,'Aansluitproces Digipoort PI'!$J$27:$J$108),"")</f>
        <v/>
      </c>
      <c r="T122" t="str">
        <f>IF(Q122&lt;&gt;"",SUMIF('Aansluitproces Digipoort PI'!H$27:H$108,'Aansluitproces Digipoort PI'!Q122,'Aansluitproces Digipoort PI'!$J$27:$J$108),"")</f>
        <v/>
      </c>
      <c r="U122" s="35" t="e">
        <f>SUM(R$4:R122)/R$206</f>
        <v>#REF!</v>
      </c>
      <c r="V122" s="35" t="e">
        <f>SUM(S$4:S122)/S$206</f>
        <v>#REF!</v>
      </c>
      <c r="W122" s="35" t="e">
        <f>SUM(T$4:T122)/S$206</f>
        <v>#REF!</v>
      </c>
      <c r="X122" s="16"/>
      <c r="AK122" s="5"/>
      <c r="GV122"/>
    </row>
    <row r="123" spans="1:204" ht="12.75" customHeight="1" x14ac:dyDescent="0.2">
      <c r="B123" s="285"/>
      <c r="C123" s="290"/>
      <c r="D123" s="322"/>
      <c r="E123" s="323"/>
      <c r="F123" s="391" t="s">
        <v>171</v>
      </c>
      <c r="G123" s="391"/>
      <c r="H123" s="391"/>
      <c r="I123" s="289" t="s">
        <v>163</v>
      </c>
      <c r="J123" s="78"/>
      <c r="K123" s="78"/>
      <c r="L123" s="402"/>
      <c r="M123" s="403"/>
      <c r="Q123" s="13" t="str">
        <f>IF(Q122&lt;'Aansluitproces Digipoort PI'!$D$17,Q122+1,"")</f>
        <v/>
      </c>
      <c r="R123" t="str">
        <f>IF(Q123&lt;&gt;"",SUMIF('Aansluitproces Digipoort PI'!E$27:E$108,'Aansluitproces Digipoort PI'!Q123,'Aansluitproces Digipoort PI'!$J$27:$J$108),"")</f>
        <v/>
      </c>
      <c r="S123" t="str">
        <f>IF(Q123&lt;&gt;"",SUMIF('Aansluitproces Digipoort PI'!G$27:G$108,'Aansluitproces Digipoort PI'!$Q123,'Aansluitproces Digipoort PI'!$J$27:$J$108),"")</f>
        <v/>
      </c>
      <c r="T123" t="str">
        <f>IF(Q123&lt;&gt;"",SUMIF('Aansluitproces Digipoort PI'!H$27:H$108,'Aansluitproces Digipoort PI'!Q123,'Aansluitproces Digipoort PI'!$J$27:$J$108),"")</f>
        <v/>
      </c>
      <c r="U123" s="35" t="e">
        <f>SUM(R$4:R123)/R$206</f>
        <v>#REF!</v>
      </c>
      <c r="V123" s="35" t="e">
        <f>SUM(S$4:S123)/S$206</f>
        <v>#REF!</v>
      </c>
      <c r="W123" s="35" t="e">
        <f>SUM(T$4:T123)/S$206</f>
        <v>#REF!</v>
      </c>
      <c r="X123" s="16"/>
      <c r="AK123" s="5"/>
      <c r="GV123"/>
    </row>
    <row r="124" spans="1:204" ht="12.75" customHeight="1" x14ac:dyDescent="0.2">
      <c r="B124" s="285"/>
      <c r="C124" s="290"/>
      <c r="D124" s="322"/>
      <c r="E124" s="323"/>
      <c r="F124" s="391" t="s">
        <v>170</v>
      </c>
      <c r="G124" s="391"/>
      <c r="H124" s="391"/>
      <c r="I124" s="289" t="s">
        <v>163</v>
      </c>
      <c r="J124" s="78"/>
      <c r="K124" s="78"/>
      <c r="L124" s="397"/>
      <c r="M124" s="398"/>
      <c r="Q124" s="13" t="str">
        <f>IF(Q123&lt;'Aansluitproces Digipoort PI'!$D$17,Q123+1,"")</f>
        <v/>
      </c>
      <c r="R124" t="str">
        <f>IF(Q124&lt;&gt;"",SUMIF('Aansluitproces Digipoort PI'!E$27:E$108,'Aansluitproces Digipoort PI'!Q124,'Aansluitproces Digipoort PI'!$J$27:$J$108),"")</f>
        <v/>
      </c>
      <c r="S124" t="str">
        <f>IF(Q124&lt;&gt;"",SUMIF('Aansluitproces Digipoort PI'!G$27:G$108,'Aansluitproces Digipoort PI'!$Q124,'Aansluitproces Digipoort PI'!$J$27:$J$108),"")</f>
        <v/>
      </c>
      <c r="T124" t="str">
        <f>IF(Q124&lt;&gt;"",SUMIF('Aansluitproces Digipoort PI'!H$27:H$108,'Aansluitproces Digipoort PI'!Q124,'Aansluitproces Digipoort PI'!$J$27:$J$108),"")</f>
        <v/>
      </c>
      <c r="U124" s="35" t="e">
        <f>SUM(R$4:R124)/R$206</f>
        <v>#REF!</v>
      </c>
      <c r="V124" s="35" t="e">
        <f>SUM(S$4:S124)/S$206</f>
        <v>#REF!</v>
      </c>
      <c r="W124" s="35" t="e">
        <f>SUM(T$4:T124)/S$206</f>
        <v>#REF!</v>
      </c>
      <c r="X124" s="16"/>
      <c r="AK124" s="5"/>
      <c r="GV124"/>
    </row>
    <row r="125" spans="1:204" ht="12.75" customHeight="1" x14ac:dyDescent="0.2">
      <c r="B125" s="285"/>
      <c r="C125" s="290"/>
      <c r="D125" s="324" t="s">
        <v>174</v>
      </c>
      <c r="E125" s="325"/>
      <c r="F125" s="391" t="s">
        <v>177</v>
      </c>
      <c r="G125" s="391"/>
      <c r="H125" s="391"/>
      <c r="I125" s="289" t="s">
        <v>173</v>
      </c>
      <c r="J125" s="78"/>
      <c r="K125" s="78"/>
      <c r="L125" s="397"/>
      <c r="M125" s="398"/>
      <c r="Q125" s="13" t="str">
        <f>IF(Q124&lt;'Aansluitproces Digipoort PI'!$D$17,Q124+1,"")</f>
        <v/>
      </c>
      <c r="R125" t="str">
        <f>IF(Q125&lt;&gt;"",SUMIF('Aansluitproces Digipoort PI'!E$27:E$108,'Aansluitproces Digipoort PI'!Q125,'Aansluitproces Digipoort PI'!$J$27:$J$108),"")</f>
        <v/>
      </c>
      <c r="S125" t="str">
        <f>IF(Q125&lt;&gt;"",SUMIF('Aansluitproces Digipoort PI'!G$27:G$108,'Aansluitproces Digipoort PI'!$Q125,'Aansluitproces Digipoort PI'!$J$27:$J$108),"")</f>
        <v/>
      </c>
      <c r="T125" t="str">
        <f>IF(Q125&lt;&gt;"",SUMIF('Aansluitproces Digipoort PI'!H$27:H$108,'Aansluitproces Digipoort PI'!Q125,'Aansluitproces Digipoort PI'!$J$27:$J$108),"")</f>
        <v/>
      </c>
      <c r="U125" s="35" t="e">
        <f>SUM(R$4:R125)/R$206</f>
        <v>#REF!</v>
      </c>
      <c r="V125" s="35" t="e">
        <f>SUM(S$4:S125)/S$206</f>
        <v>#REF!</v>
      </c>
      <c r="W125" s="35" t="e">
        <f>SUM(T$4:T125)/S$206</f>
        <v>#REF!</v>
      </c>
      <c r="X125" s="16"/>
      <c r="AK125" s="5"/>
      <c r="GV125"/>
    </row>
    <row r="126" spans="1:204" ht="12.75" customHeight="1" x14ac:dyDescent="0.2">
      <c r="B126" s="285"/>
      <c r="C126" s="290"/>
      <c r="D126" s="322"/>
      <c r="E126" s="323"/>
      <c r="F126" s="391" t="s">
        <v>176</v>
      </c>
      <c r="G126" s="391"/>
      <c r="H126" s="391"/>
      <c r="I126" s="289" t="s">
        <v>163</v>
      </c>
      <c r="J126" s="78"/>
      <c r="K126" s="78"/>
      <c r="L126" s="397"/>
      <c r="M126" s="398"/>
      <c r="Q126" s="13" t="str">
        <f>IF(Q125&lt;'Aansluitproces Digipoort PI'!$D$17,Q125+1,"")</f>
        <v/>
      </c>
      <c r="R126" t="str">
        <f>IF(Q126&lt;&gt;"",SUMIF('Aansluitproces Digipoort PI'!E$27:E$108,'Aansluitproces Digipoort PI'!Q126,'Aansluitproces Digipoort PI'!$J$27:$J$108),"")</f>
        <v/>
      </c>
      <c r="S126" t="str">
        <f>IF(Q126&lt;&gt;"",SUMIF('Aansluitproces Digipoort PI'!G$27:G$108,'Aansluitproces Digipoort PI'!$Q126,'Aansluitproces Digipoort PI'!$J$27:$J$108),"")</f>
        <v/>
      </c>
      <c r="T126" t="str">
        <f>IF(Q126&lt;&gt;"",SUMIF('Aansluitproces Digipoort PI'!H$27:H$108,'Aansluitproces Digipoort PI'!Q126,'Aansluitproces Digipoort PI'!$J$27:$J$108),"")</f>
        <v/>
      </c>
      <c r="U126" s="35" t="e">
        <f>SUM(R$4:R126)/R$206</f>
        <v>#REF!</v>
      </c>
      <c r="V126" s="35" t="e">
        <f>SUM(S$4:S126)/S$206</f>
        <v>#REF!</v>
      </c>
      <c r="W126" s="35" t="e">
        <f>SUM(T$4:T126)/S$206</f>
        <v>#REF!</v>
      </c>
      <c r="X126" s="16"/>
      <c r="AK126" s="5"/>
      <c r="GV126"/>
    </row>
    <row r="127" spans="1:204" ht="12.75" customHeight="1" x14ac:dyDescent="0.2">
      <c r="B127" s="285"/>
      <c r="C127" s="290"/>
      <c r="D127" s="322"/>
      <c r="E127" s="323"/>
      <c r="F127" s="391" t="s">
        <v>178</v>
      </c>
      <c r="G127" s="391"/>
      <c r="H127" s="391"/>
      <c r="I127" s="289" t="s">
        <v>173</v>
      </c>
      <c r="J127" s="78"/>
      <c r="K127" s="78"/>
      <c r="L127" s="397"/>
      <c r="M127" s="398"/>
      <c r="Q127" s="13" t="str">
        <f>IF(Q126&lt;'Aansluitproces Digipoort PI'!$D$17,Q126+1,"")</f>
        <v/>
      </c>
      <c r="R127" t="str">
        <f>IF(Q127&lt;&gt;"",SUMIF('Aansluitproces Digipoort PI'!E$27:E$108,'Aansluitproces Digipoort PI'!Q127,'Aansluitproces Digipoort PI'!$J$27:$J$108),"")</f>
        <v/>
      </c>
      <c r="S127" t="str">
        <f>IF(Q127&lt;&gt;"",SUMIF('Aansluitproces Digipoort PI'!G$27:G$108,'Aansluitproces Digipoort PI'!$Q127,'Aansluitproces Digipoort PI'!$J$27:$J$108),"")</f>
        <v/>
      </c>
      <c r="T127" t="str">
        <f>IF(Q127&lt;&gt;"",SUMIF('Aansluitproces Digipoort PI'!H$27:H$108,'Aansluitproces Digipoort PI'!Q127,'Aansluitproces Digipoort PI'!$J$27:$J$108),"")</f>
        <v/>
      </c>
      <c r="U127" s="35" t="e">
        <f>SUM(R$4:R127)/R$206</f>
        <v>#REF!</v>
      </c>
      <c r="V127" s="35" t="e">
        <f>SUM(S$4:S127)/S$206</f>
        <v>#REF!</v>
      </c>
      <c r="W127" s="35" t="e">
        <f>SUM(T$4:T127)/S$206</f>
        <v>#REF!</v>
      </c>
      <c r="X127" s="16"/>
      <c r="AK127" s="5"/>
      <c r="GV127"/>
    </row>
    <row r="128" spans="1:204" ht="12.75" customHeight="1" x14ac:dyDescent="0.2">
      <c r="B128" s="285"/>
      <c r="C128" s="290"/>
      <c r="D128" s="322"/>
      <c r="E128" s="323"/>
      <c r="F128" s="394" t="s">
        <v>175</v>
      </c>
      <c r="G128" s="395"/>
      <c r="H128" s="396"/>
      <c r="I128" s="289" t="s">
        <v>163</v>
      </c>
      <c r="J128" s="78"/>
      <c r="K128" s="78"/>
      <c r="L128" s="397"/>
      <c r="M128" s="398"/>
      <c r="Q128" s="13" t="str">
        <f>IF(Q127&lt;'Aansluitproces Digipoort PI'!$D$17,Q127+1,"")</f>
        <v/>
      </c>
      <c r="R128" t="str">
        <f>IF(Q128&lt;&gt;"",SUMIF('Aansluitproces Digipoort PI'!E$27:E$108,'Aansluitproces Digipoort PI'!Q128,'Aansluitproces Digipoort PI'!$J$27:$J$108),"")</f>
        <v/>
      </c>
      <c r="S128" t="str">
        <f>IF(Q128&lt;&gt;"",SUMIF('Aansluitproces Digipoort PI'!G$27:G$108,'Aansluitproces Digipoort PI'!$Q128,'Aansluitproces Digipoort PI'!$J$27:$J$108),"")</f>
        <v/>
      </c>
      <c r="T128" t="str">
        <f>IF(Q128&lt;&gt;"",SUMIF('Aansluitproces Digipoort PI'!H$27:H$108,'Aansluitproces Digipoort PI'!Q128,'Aansluitproces Digipoort PI'!$J$27:$J$108),"")</f>
        <v/>
      </c>
      <c r="U128" s="35" t="e">
        <f>SUM(R$4:R128)/R$206</f>
        <v>#REF!</v>
      </c>
      <c r="V128" s="35" t="e">
        <f>SUM(S$4:S128)/S$206</f>
        <v>#REF!</v>
      </c>
      <c r="W128" s="35" t="e">
        <f>SUM(T$4:T128)/S$206</f>
        <v>#REF!</v>
      </c>
      <c r="X128" s="16"/>
      <c r="AK128" s="5"/>
      <c r="GV128"/>
    </row>
    <row r="129" spans="1:204" ht="12.75" customHeight="1" x14ac:dyDescent="0.2">
      <c r="B129" s="285"/>
      <c r="C129" s="290"/>
      <c r="D129" s="322"/>
      <c r="E129" s="323"/>
      <c r="J129" s="78"/>
      <c r="K129" s="78"/>
      <c r="L129" s="397"/>
      <c r="M129" s="398"/>
      <c r="Q129" s="13" t="e">
        <f>IF(#REF!&lt;'Aansluitproces Digipoort PI'!$D$17,#REF!+1,"")</f>
        <v>#REF!</v>
      </c>
      <c r="R129" t="e">
        <f>IF(Q129&lt;&gt;"",SUMIF('Aansluitproces Digipoort PI'!E$27:E$108,'Aansluitproces Digipoort PI'!Q129,'Aansluitproces Digipoort PI'!$J$27:$J$108),"")</f>
        <v>#REF!</v>
      </c>
      <c r="S129" t="e">
        <f>IF(Q129&lt;&gt;"",SUMIF('Aansluitproces Digipoort PI'!G$27:G$108,'Aansluitproces Digipoort PI'!$Q129,'Aansluitproces Digipoort PI'!$J$27:$J$108),"")</f>
        <v>#REF!</v>
      </c>
      <c r="T129" t="e">
        <f>IF(Q129&lt;&gt;"",SUMIF('Aansluitproces Digipoort PI'!H$27:H$108,'Aansluitproces Digipoort PI'!Q129,'Aansluitproces Digipoort PI'!$J$27:$J$108),"")</f>
        <v>#REF!</v>
      </c>
      <c r="U129" s="35" t="e">
        <f>SUM(R$4:R129)/R$206</f>
        <v>#REF!</v>
      </c>
      <c r="V129" s="35" t="e">
        <f>SUM(S$4:S129)/S$206</f>
        <v>#REF!</v>
      </c>
      <c r="W129" s="35" t="e">
        <f>SUM(T$4:T129)/S$206</f>
        <v>#REF!</v>
      </c>
      <c r="X129" s="16"/>
      <c r="AK129" s="5"/>
      <c r="GV129"/>
    </row>
    <row r="130" spans="1:204" ht="27.75" customHeight="1" thickBot="1" x14ac:dyDescent="0.25">
      <c r="B130" s="180"/>
      <c r="C130" s="291" t="s">
        <v>72</v>
      </c>
      <c r="D130" s="319" t="s">
        <v>181</v>
      </c>
      <c r="E130" s="320"/>
      <c r="F130" s="320"/>
      <c r="G130" s="320"/>
      <c r="H130" s="320"/>
      <c r="I130" s="320"/>
      <c r="J130" s="320"/>
      <c r="K130" s="320"/>
      <c r="L130" s="320"/>
      <c r="M130" s="321"/>
      <c r="Q130" s="13" t="e">
        <f>IF(#REF!&lt;'Aansluitproces Digipoort PI'!$D$17,#REF!+1,"")</f>
        <v>#REF!</v>
      </c>
      <c r="R130" t="e">
        <f>IF(Q130&lt;&gt;"",SUMIF('Aansluitproces Digipoort PI'!E$27:E$108,'Aansluitproces Digipoort PI'!Q130,'Aansluitproces Digipoort PI'!$J$27:$J$108),"")</f>
        <v>#REF!</v>
      </c>
      <c r="S130" t="e">
        <f>IF(Q130&lt;&gt;"",SUMIF('Aansluitproces Digipoort PI'!G$27:G$108,'Aansluitproces Digipoort PI'!$Q130,'Aansluitproces Digipoort PI'!$J$27:$J$108),"")</f>
        <v>#REF!</v>
      </c>
      <c r="T130" t="e">
        <f>IF(Q130&lt;&gt;"",SUMIF('Aansluitproces Digipoort PI'!H$27:H$108,'Aansluitproces Digipoort PI'!Q130,'Aansluitproces Digipoort PI'!$J$27:$J$108),"")</f>
        <v>#REF!</v>
      </c>
      <c r="U130" s="35" t="e">
        <f>SUM(R$4:R130)/R$206</f>
        <v>#REF!</v>
      </c>
      <c r="V130" s="35" t="e">
        <f>SUM(S$4:S130)/S$206</f>
        <v>#REF!</v>
      </c>
      <c r="W130" s="35" t="e">
        <f>SUM(T$4:T130)/S$206</f>
        <v>#REF!</v>
      </c>
      <c r="X130" s="16"/>
      <c r="AK130" s="5"/>
      <c r="GV130"/>
    </row>
    <row r="131" spans="1:204" ht="13.5" thickBot="1" x14ac:dyDescent="0.25">
      <c r="B131" s="41"/>
      <c r="C131" s="40"/>
      <c r="D131" s="36"/>
      <c r="E131" s="36"/>
      <c r="F131" s="36"/>
      <c r="G131" s="56"/>
      <c r="H131" s="36"/>
      <c r="I131" s="36"/>
      <c r="J131" s="26"/>
      <c r="K131" s="15"/>
      <c r="L131" s="19"/>
      <c r="M131" s="19"/>
      <c r="Q131" s="13" t="e">
        <f>IF(Q130&lt;'Aansluitproces Digipoort PI'!$D$17,Q130+1,"")</f>
        <v>#REF!</v>
      </c>
      <c r="R131" t="e">
        <f>IF(Q131&lt;&gt;"",SUMIF('Aansluitproces Digipoort PI'!E$27:E$108,'Aansluitproces Digipoort PI'!Q131,'Aansluitproces Digipoort PI'!$J$27:$J$108),"")</f>
        <v>#REF!</v>
      </c>
      <c r="S131" t="e">
        <f>IF(Q131&lt;&gt;"",SUMIF('Aansluitproces Digipoort PI'!G$27:G$108,'Aansluitproces Digipoort PI'!$Q131,'Aansluitproces Digipoort PI'!$J$27:$J$108),"")</f>
        <v>#REF!</v>
      </c>
      <c r="T131" t="e">
        <f>IF(Q131&lt;&gt;"",SUMIF('Aansluitproces Digipoort PI'!H$27:H$108,'Aansluitproces Digipoort PI'!Q131,'Aansluitproces Digipoort PI'!$J$27:$J$108),"")</f>
        <v>#REF!</v>
      </c>
      <c r="U131" s="35" t="e">
        <f>SUM(R$4:R131)/R$206</f>
        <v>#REF!</v>
      </c>
      <c r="V131" s="35" t="e">
        <f>SUM(S$4:S131)/S$206</f>
        <v>#REF!</v>
      </c>
      <c r="W131" s="35" t="e">
        <f>SUM(T$4:T131)/S$206</f>
        <v>#REF!</v>
      </c>
      <c r="X131" s="16"/>
      <c r="AK131" s="5"/>
      <c r="GV131"/>
    </row>
    <row r="132" spans="1:204" s="18" customFormat="1" ht="13.5" thickBot="1" x14ac:dyDescent="0.25">
      <c r="A132" s="71"/>
      <c r="B132" s="100" t="s">
        <v>147</v>
      </c>
      <c r="C132" s="101" t="s">
        <v>18</v>
      </c>
      <c r="D132" s="102"/>
      <c r="E132" s="102"/>
      <c r="F132" s="102"/>
      <c r="G132" s="103"/>
      <c r="H132" s="102"/>
      <c r="I132" s="102"/>
      <c r="J132" s="102"/>
      <c r="K132" s="104"/>
      <c r="L132" s="105"/>
      <c r="M132" s="106"/>
      <c r="N132" s="31"/>
      <c r="O132" s="31"/>
      <c r="Q132" s="13" t="e">
        <f>IF(Q131&lt;'Aansluitproces Digipoort PI'!$D$17,Q131+1,"")</f>
        <v>#REF!</v>
      </c>
      <c r="R132" t="e">
        <f>IF(Q132&lt;&gt;"",SUMIF('Aansluitproces Digipoort PI'!E$27:E$108,'Aansluitproces Digipoort PI'!Q132,'Aansluitproces Digipoort PI'!$J$27:$J$108),"")</f>
        <v>#REF!</v>
      </c>
      <c r="S132" t="e">
        <f>IF(Q132&lt;&gt;"",SUMIF('Aansluitproces Digipoort PI'!G$27:G$108,'Aansluitproces Digipoort PI'!$Q132,'Aansluitproces Digipoort PI'!$J$27:$J$108),"")</f>
        <v>#REF!</v>
      </c>
      <c r="T132" t="e">
        <f>IF(Q132&lt;&gt;"",SUMIF('Aansluitproces Digipoort PI'!H$27:H$108,'Aansluitproces Digipoort PI'!Q132,'Aansluitproces Digipoort PI'!$J$27:$J$108),"")</f>
        <v>#REF!</v>
      </c>
      <c r="U132" s="35" t="e">
        <f>SUM(R$4:R132)/R$206</f>
        <v>#REF!</v>
      </c>
      <c r="V132" s="35" t="e">
        <f>SUM(S$4:S132)/S$206</f>
        <v>#REF!</v>
      </c>
      <c r="W132" s="35" t="e">
        <f>SUM(T$4:T132)/S$206</f>
        <v>#REF!</v>
      </c>
      <c r="X132" s="31"/>
      <c r="Y132" s="31"/>
      <c r="Z132" s="31"/>
      <c r="AA132" s="31"/>
      <c r="AB132" s="31"/>
      <c r="AC132" s="31"/>
      <c r="AD132" s="31"/>
      <c r="AE132" s="31"/>
      <c r="AF132" s="31"/>
      <c r="AG132" s="31"/>
      <c r="AH132" s="31"/>
      <c r="AI132" s="31"/>
      <c r="AJ132" s="31"/>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row>
    <row r="133" spans="1:204" x14ac:dyDescent="0.2">
      <c r="B133" s="98"/>
      <c r="C133" s="354" t="s">
        <v>84</v>
      </c>
      <c r="D133" s="355"/>
      <c r="E133" s="355"/>
      <c r="F133" s="355"/>
      <c r="G133" s="355"/>
      <c r="H133" s="355"/>
      <c r="I133" s="355"/>
      <c r="J133" s="355"/>
      <c r="K133" s="355"/>
      <c r="L133" s="355"/>
      <c r="M133" s="356"/>
      <c r="Q133" s="13" t="e">
        <f>IF(Q132&lt;'Aansluitproces Digipoort PI'!$D$17,Q132+1,"")</f>
        <v>#REF!</v>
      </c>
      <c r="R133" t="e">
        <f>IF(Q133&lt;&gt;"",SUMIF('Aansluitproces Digipoort PI'!E$27:E$108,'Aansluitproces Digipoort PI'!Q133,'Aansluitproces Digipoort PI'!$J$27:$J$108),"")</f>
        <v>#REF!</v>
      </c>
      <c r="S133" t="e">
        <f>IF(Q133&lt;&gt;"",SUMIF('Aansluitproces Digipoort PI'!G$27:G$108,'Aansluitproces Digipoort PI'!$Q133,'Aansluitproces Digipoort PI'!$J$27:$J$108),"")</f>
        <v>#REF!</v>
      </c>
      <c r="T133" t="e">
        <f>IF(Q133&lt;&gt;"",SUMIF('Aansluitproces Digipoort PI'!H$27:H$108,'Aansluitproces Digipoort PI'!Q133,'Aansluitproces Digipoort PI'!$J$27:$J$108),"")</f>
        <v>#REF!</v>
      </c>
      <c r="U133" s="35" t="e">
        <f>SUM(R$4:R133)/R$206</f>
        <v>#REF!</v>
      </c>
      <c r="V133" s="35" t="e">
        <f>SUM(S$4:S133)/S$206</f>
        <v>#REF!</v>
      </c>
      <c r="W133" s="35" t="e">
        <f>SUM(T$4:T133)/S$206</f>
        <v>#REF!</v>
      </c>
      <c r="X133" s="16"/>
      <c r="AK133" s="5"/>
      <c r="GV133"/>
    </row>
    <row r="134" spans="1:204" x14ac:dyDescent="0.2">
      <c r="B134" s="107"/>
      <c r="C134" s="334" t="s">
        <v>85</v>
      </c>
      <c r="D134" s="335"/>
      <c r="E134" s="335"/>
      <c r="F134" s="335"/>
      <c r="G134" s="335"/>
      <c r="H134" s="335"/>
      <c r="I134" s="335"/>
      <c r="J134" s="335"/>
      <c r="K134" s="335"/>
      <c r="L134" s="335"/>
      <c r="M134" s="336"/>
      <c r="Q134" s="13" t="e">
        <f>IF(Q133&lt;'Aansluitproces Digipoort PI'!$D$17,Q133+1,"")</f>
        <v>#REF!</v>
      </c>
      <c r="R134" t="e">
        <f>IF(Q134&lt;&gt;"",SUMIF('Aansluitproces Digipoort PI'!E$27:E$108,'Aansluitproces Digipoort PI'!Q134,'Aansluitproces Digipoort PI'!$J$27:$J$108),"")</f>
        <v>#REF!</v>
      </c>
      <c r="S134" t="e">
        <f>IF(Q134&lt;&gt;"",SUMIF('Aansluitproces Digipoort PI'!G$27:G$108,'Aansluitproces Digipoort PI'!$Q134,'Aansluitproces Digipoort PI'!$J$27:$J$108),"")</f>
        <v>#REF!</v>
      </c>
      <c r="T134" t="e">
        <f>IF(Q134&lt;&gt;"",SUMIF('Aansluitproces Digipoort PI'!H$27:H$108,'Aansluitproces Digipoort PI'!Q134,'Aansluitproces Digipoort PI'!$J$27:$J$108),"")</f>
        <v>#REF!</v>
      </c>
      <c r="U134" s="35" t="e">
        <f>SUM(R$4:R134)/R$206</f>
        <v>#REF!</v>
      </c>
      <c r="V134" s="35" t="e">
        <f>SUM(S$4:S134)/S$206</f>
        <v>#REF!</v>
      </c>
      <c r="W134" s="35" t="e">
        <f>SUM(T$4:T134)/S$206</f>
        <v>#REF!</v>
      </c>
      <c r="X134" s="16"/>
      <c r="AK134" s="5"/>
      <c r="GV134"/>
    </row>
    <row r="135" spans="1:204" ht="13.5" thickBot="1" x14ac:dyDescent="0.25">
      <c r="B135" s="108"/>
      <c r="C135" s="331" t="s">
        <v>48</v>
      </c>
      <c r="D135" s="332"/>
      <c r="E135" s="332"/>
      <c r="F135" s="332"/>
      <c r="G135" s="332"/>
      <c r="H135" s="332"/>
      <c r="I135" s="332"/>
      <c r="J135" s="332"/>
      <c r="K135" s="332"/>
      <c r="L135" s="332"/>
      <c r="M135" s="333"/>
      <c r="Q135" s="13" t="e">
        <f>IF(Q134&lt;'Aansluitproces Digipoort PI'!$D$17,Q134+1,"")</f>
        <v>#REF!</v>
      </c>
      <c r="R135" t="e">
        <f>IF(Q135&lt;&gt;"",SUMIF('Aansluitproces Digipoort PI'!E$27:E$108,'Aansluitproces Digipoort PI'!Q135,'Aansluitproces Digipoort PI'!$J$27:$J$108),"")</f>
        <v>#REF!</v>
      </c>
      <c r="S135" t="e">
        <f>IF(Q135&lt;&gt;"",SUMIF('Aansluitproces Digipoort PI'!G$27:G$108,'Aansluitproces Digipoort PI'!$Q135,'Aansluitproces Digipoort PI'!$J$27:$J$108),"")</f>
        <v>#REF!</v>
      </c>
      <c r="T135" t="e">
        <f>IF(Q135&lt;&gt;"",SUMIF('Aansluitproces Digipoort PI'!H$27:H$108,'Aansluitproces Digipoort PI'!Q135,'Aansluitproces Digipoort PI'!$J$27:$J$108),"")</f>
        <v>#REF!</v>
      </c>
      <c r="U135" s="35" t="e">
        <f>SUM(R$4:R135)/R$206</f>
        <v>#REF!</v>
      </c>
      <c r="V135" s="35" t="e">
        <f>SUM(S$4:S135)/S$206</f>
        <v>#REF!</v>
      </c>
      <c r="W135" s="35" t="e">
        <f>SUM(T$4:T135)/S$206</f>
        <v>#REF!</v>
      </c>
      <c r="X135" s="16"/>
      <c r="AK135" s="5"/>
      <c r="GV135"/>
    </row>
    <row r="136" spans="1:204" x14ac:dyDescent="0.2">
      <c r="B136" s="41"/>
      <c r="C136" s="40"/>
      <c r="D136" s="36"/>
      <c r="E136" s="36"/>
      <c r="F136" s="36"/>
      <c r="G136" s="52"/>
      <c r="H136" s="36"/>
      <c r="I136" s="36"/>
      <c r="J136" s="43"/>
      <c r="K136" s="33"/>
      <c r="L136" s="19"/>
      <c r="M136" s="19"/>
      <c r="Q136" s="13" t="e">
        <f>IF(Q135&lt;'Aansluitproces Digipoort PI'!$D$17,Q135+1,"")</f>
        <v>#REF!</v>
      </c>
      <c r="R136" t="e">
        <f>IF(Q136&lt;&gt;"",SUMIF('Aansluitproces Digipoort PI'!E$27:E$108,'Aansluitproces Digipoort PI'!Q136,'Aansluitproces Digipoort PI'!$J$27:$J$108),"")</f>
        <v>#REF!</v>
      </c>
      <c r="S136" t="e">
        <f>IF(Q136&lt;&gt;"",SUMIF('Aansluitproces Digipoort PI'!G$27:G$108,'Aansluitproces Digipoort PI'!$Q136,'Aansluitproces Digipoort PI'!$J$27:$J$108),"")</f>
        <v>#REF!</v>
      </c>
      <c r="T136" t="e">
        <f>IF(Q136&lt;&gt;"",SUMIF('Aansluitproces Digipoort PI'!H$27:H$108,'Aansluitproces Digipoort PI'!Q136,'Aansluitproces Digipoort PI'!$J$27:$J$108),"")</f>
        <v>#REF!</v>
      </c>
      <c r="U136" s="35" t="e">
        <f>SUM(R$4:R136)/R$206</f>
        <v>#REF!</v>
      </c>
      <c r="V136" s="35" t="e">
        <f>SUM(S$4:S136)/S$206</f>
        <v>#REF!</v>
      </c>
      <c r="W136" s="35" t="e">
        <f>SUM(T$4:T136)/S$206</f>
        <v>#REF!</v>
      </c>
      <c r="X136" s="16"/>
      <c r="AK136" s="5"/>
      <c r="GV136"/>
    </row>
    <row r="137" spans="1:204" x14ac:dyDescent="0.2">
      <c r="B137" s="22"/>
      <c r="C137" s="36"/>
      <c r="D137" s="36"/>
      <c r="E137" s="36"/>
      <c r="F137" s="36"/>
      <c r="G137" s="36"/>
      <c r="I137" s="36"/>
      <c r="J137" s="24"/>
      <c r="K137" s="25"/>
      <c r="L137" s="22"/>
      <c r="M137" s="16"/>
      <c r="Q137" s="13" t="e">
        <f>IF(Q136&lt;'Aansluitproces Digipoort PI'!$D$17,Q136+1,"")</f>
        <v>#REF!</v>
      </c>
      <c r="R137" t="e">
        <f>IF(Q137&lt;&gt;"",SUMIF('Aansluitproces Digipoort PI'!E$27:E$108,'Aansluitproces Digipoort PI'!Q137,'Aansluitproces Digipoort PI'!$J$27:$J$108),"")</f>
        <v>#REF!</v>
      </c>
      <c r="S137" t="e">
        <f>IF(Q137&lt;&gt;"",SUMIF('Aansluitproces Digipoort PI'!G$27:G$108,'Aansluitproces Digipoort PI'!$Q137,'Aansluitproces Digipoort PI'!$J$27:$J$108),"")</f>
        <v>#REF!</v>
      </c>
      <c r="T137" t="e">
        <f>IF(Q137&lt;&gt;"",SUMIF('Aansluitproces Digipoort PI'!H$27:H$108,'Aansluitproces Digipoort PI'!Q137,'Aansluitproces Digipoort PI'!$J$27:$J$108),"")</f>
        <v>#REF!</v>
      </c>
      <c r="U137" s="35" t="e">
        <f>SUM(R$4:R137)/R$206</f>
        <v>#REF!</v>
      </c>
      <c r="V137" s="35" t="e">
        <f>SUM(S$4:S137)/S$206</f>
        <v>#REF!</v>
      </c>
      <c r="W137" s="35" t="e">
        <f>SUM(T$4:T137)/S$206</f>
        <v>#REF!</v>
      </c>
    </row>
    <row r="138" spans="1:204" x14ac:dyDescent="0.2">
      <c r="B138" s="22"/>
      <c r="C138" s="36"/>
      <c r="D138" s="36"/>
      <c r="E138" s="36"/>
      <c r="F138" s="36"/>
      <c r="G138" s="36"/>
      <c r="I138" s="36"/>
      <c r="J138" s="24"/>
      <c r="K138" s="25"/>
      <c r="L138" s="22"/>
      <c r="M138" s="16"/>
      <c r="Q138" s="13" t="e">
        <f>IF(Q137&lt;'Aansluitproces Digipoort PI'!$D$17,Q137+1,"")</f>
        <v>#REF!</v>
      </c>
      <c r="R138" t="e">
        <f>IF(Q138&lt;&gt;"",SUMIF('Aansluitproces Digipoort PI'!E$27:E$108,'Aansluitproces Digipoort PI'!Q138,'Aansluitproces Digipoort PI'!$J$27:$J$108),"")</f>
        <v>#REF!</v>
      </c>
      <c r="S138" t="e">
        <f>IF(Q138&lt;&gt;"",SUMIF('Aansluitproces Digipoort PI'!G$27:G$108,'Aansluitproces Digipoort PI'!$Q138,'Aansluitproces Digipoort PI'!$J$27:$J$108),"")</f>
        <v>#REF!</v>
      </c>
      <c r="T138" t="e">
        <f>IF(Q138&lt;&gt;"",SUMIF('Aansluitproces Digipoort PI'!H$27:H$108,'Aansluitproces Digipoort PI'!Q138,'Aansluitproces Digipoort PI'!$J$27:$J$108),"")</f>
        <v>#REF!</v>
      </c>
      <c r="U138" s="35" t="e">
        <f>SUM(R$4:R138)/R$206</f>
        <v>#REF!</v>
      </c>
      <c r="V138" s="35" t="e">
        <f>SUM(S$4:S138)/S$206</f>
        <v>#REF!</v>
      </c>
      <c r="W138" s="35" t="e">
        <f>SUM(T$4:T138)/S$206</f>
        <v>#REF!</v>
      </c>
    </row>
    <row r="139" spans="1:204" ht="8.25" customHeight="1" x14ac:dyDescent="0.2">
      <c r="B139" s="22"/>
      <c r="C139" s="36"/>
      <c r="D139" s="36"/>
      <c r="E139" s="36"/>
      <c r="F139" s="36"/>
      <c r="G139" s="36"/>
      <c r="I139" s="36"/>
      <c r="J139" s="24"/>
      <c r="K139" s="25"/>
      <c r="L139" s="22"/>
      <c r="M139" s="16"/>
      <c r="Q139" s="13" t="e">
        <f>IF(Q138&lt;'Aansluitproces Digipoort PI'!$D$17,Q138+1,"")</f>
        <v>#REF!</v>
      </c>
      <c r="R139" t="e">
        <f>IF(Q139&lt;&gt;"",SUMIF('Aansluitproces Digipoort PI'!E$27:E$108,'Aansluitproces Digipoort PI'!Q139,'Aansluitproces Digipoort PI'!$J$27:$J$108),"")</f>
        <v>#REF!</v>
      </c>
      <c r="S139" t="e">
        <f>IF(Q139&lt;&gt;"",SUMIF('Aansluitproces Digipoort PI'!G$27:G$108,'Aansluitproces Digipoort PI'!$Q139,'Aansluitproces Digipoort PI'!$J$27:$J$108),"")</f>
        <v>#REF!</v>
      </c>
      <c r="T139" t="e">
        <f>IF(Q139&lt;&gt;"",SUMIF('Aansluitproces Digipoort PI'!H$27:H$108,'Aansluitproces Digipoort PI'!Q139,'Aansluitproces Digipoort PI'!$J$27:$J$108),"")</f>
        <v>#REF!</v>
      </c>
      <c r="U139" s="35" t="e">
        <f>SUM(R$4:R139)/R$206</f>
        <v>#REF!</v>
      </c>
      <c r="V139" s="35" t="e">
        <f>SUM(S$4:S139)/S$206</f>
        <v>#REF!</v>
      </c>
      <c r="W139" s="35" t="e">
        <f>SUM(T$4:T139)/S$206</f>
        <v>#REF!</v>
      </c>
    </row>
    <row r="140" spans="1:204" ht="8.25" customHeight="1" x14ac:dyDescent="0.2">
      <c r="B140" s="22"/>
      <c r="C140" s="36"/>
      <c r="D140" s="36"/>
      <c r="E140" s="36"/>
      <c r="F140" s="36"/>
      <c r="G140" s="36"/>
      <c r="I140" s="36"/>
      <c r="J140" s="24"/>
      <c r="K140" s="25"/>
      <c r="L140" s="22"/>
      <c r="M140" s="16"/>
      <c r="Q140" s="13" t="e">
        <f>IF(Q139&lt;'Aansluitproces Digipoort PI'!$D$17,Q139+1,"")</f>
        <v>#REF!</v>
      </c>
      <c r="R140" t="e">
        <f>IF(Q140&lt;&gt;"",SUMIF('Aansluitproces Digipoort PI'!E$27:E$108,'Aansluitproces Digipoort PI'!Q140,'Aansluitproces Digipoort PI'!$J$27:$J$108),"")</f>
        <v>#REF!</v>
      </c>
      <c r="S140" t="e">
        <f>IF(Q140&lt;&gt;"",SUMIF('Aansluitproces Digipoort PI'!G$27:G$108,'Aansluitproces Digipoort PI'!$Q140,'Aansluitproces Digipoort PI'!$J$27:$J$108),"")</f>
        <v>#REF!</v>
      </c>
      <c r="T140" t="e">
        <f>IF(Q140&lt;&gt;"",SUMIF('Aansluitproces Digipoort PI'!H$27:H$108,'Aansluitproces Digipoort PI'!Q140,'Aansluitproces Digipoort PI'!$J$27:$J$108),"")</f>
        <v>#REF!</v>
      </c>
      <c r="U140" s="35" t="e">
        <f>SUM(R$4:R140)/R$206</f>
        <v>#REF!</v>
      </c>
      <c r="V140" s="35" t="e">
        <f>SUM(S$4:S140)/S$206</f>
        <v>#REF!</v>
      </c>
      <c r="W140" s="35" t="e">
        <f>SUM(T$4:T140)/S$206</f>
        <v>#REF!</v>
      </c>
    </row>
    <row r="141" spans="1:204" ht="8.25" customHeight="1" x14ac:dyDescent="0.2">
      <c r="B141" s="22"/>
      <c r="C141" s="36"/>
      <c r="D141" s="36"/>
      <c r="E141" s="36"/>
      <c r="F141" s="36"/>
      <c r="G141" s="36"/>
      <c r="I141" s="36"/>
      <c r="J141" s="24"/>
      <c r="K141" s="25"/>
      <c r="L141" s="22"/>
      <c r="M141" s="16"/>
      <c r="Q141" s="13" t="e">
        <f>IF(Q140&lt;'Aansluitproces Digipoort PI'!$D$17,Q140+1,"")</f>
        <v>#REF!</v>
      </c>
      <c r="R141" t="e">
        <f>IF(Q141&lt;&gt;"",SUMIF('Aansluitproces Digipoort PI'!E$27:E$108,'Aansluitproces Digipoort PI'!Q141,'Aansluitproces Digipoort PI'!$J$27:$J$108),"")</f>
        <v>#REF!</v>
      </c>
      <c r="S141" t="e">
        <f>IF(Q141&lt;&gt;"",SUMIF('Aansluitproces Digipoort PI'!G$27:G$108,'Aansluitproces Digipoort PI'!$Q141,'Aansluitproces Digipoort PI'!$J$27:$J$108),"")</f>
        <v>#REF!</v>
      </c>
      <c r="T141" t="e">
        <f>IF(Q141&lt;&gt;"",SUMIF('Aansluitproces Digipoort PI'!H$27:H$108,'Aansluitproces Digipoort PI'!Q141,'Aansluitproces Digipoort PI'!$J$27:$J$108),"")</f>
        <v>#REF!</v>
      </c>
      <c r="U141" s="35" t="e">
        <f>SUM(R$4:R141)/R$206</f>
        <v>#REF!</v>
      </c>
      <c r="V141" s="35" t="e">
        <f>SUM(S$4:S141)/S$206</f>
        <v>#REF!</v>
      </c>
      <c r="W141" s="35" t="e">
        <f>SUM(T$4:T141)/S$206</f>
        <v>#REF!</v>
      </c>
    </row>
    <row r="142" spans="1:204" x14ac:dyDescent="0.2">
      <c r="B142" s="22"/>
      <c r="C142" s="36"/>
      <c r="D142" s="36"/>
      <c r="E142" s="36"/>
      <c r="F142" s="36"/>
      <c r="G142" s="36"/>
      <c r="I142" s="36"/>
      <c r="J142" s="24"/>
      <c r="K142" s="25"/>
      <c r="L142" s="22"/>
      <c r="M142" s="16"/>
      <c r="Q142" s="13" t="e">
        <f>IF(Q141&lt;'Aansluitproces Digipoort PI'!$D$17,Q141+1,"")</f>
        <v>#REF!</v>
      </c>
      <c r="R142" t="e">
        <f>IF(Q142&lt;&gt;"",SUMIF('Aansluitproces Digipoort PI'!E$27:E$108,'Aansluitproces Digipoort PI'!Q142,'Aansluitproces Digipoort PI'!$J$27:$J$108),"")</f>
        <v>#REF!</v>
      </c>
      <c r="S142" t="e">
        <f>IF(Q142&lt;&gt;"",SUMIF('Aansluitproces Digipoort PI'!G$27:G$108,'Aansluitproces Digipoort PI'!$Q142,'Aansluitproces Digipoort PI'!$J$27:$J$108),"")</f>
        <v>#REF!</v>
      </c>
      <c r="T142" t="e">
        <f>IF(Q142&lt;&gt;"",SUMIF('Aansluitproces Digipoort PI'!H$27:H$108,'Aansluitproces Digipoort PI'!Q142,'Aansluitproces Digipoort PI'!$J$27:$J$108),"")</f>
        <v>#REF!</v>
      </c>
      <c r="U142" s="35" t="e">
        <f>SUM(R$4:R142)/R$206</f>
        <v>#REF!</v>
      </c>
      <c r="V142" s="35" t="e">
        <f>SUM(S$4:S142)/S$206</f>
        <v>#REF!</v>
      </c>
      <c r="W142" s="35" t="e">
        <f>SUM(T$4:T142)/S$206</f>
        <v>#REF!</v>
      </c>
    </row>
    <row r="143" spans="1:204" x14ac:dyDescent="0.2">
      <c r="B143" s="22"/>
      <c r="C143" s="24"/>
      <c r="D143" s="24"/>
      <c r="E143" s="24"/>
      <c r="F143" s="24"/>
      <c r="G143" s="24"/>
      <c r="I143" s="16"/>
      <c r="J143" s="24"/>
      <c r="K143" s="25"/>
      <c r="L143" s="22"/>
      <c r="M143" s="16"/>
      <c r="Q143" s="13" t="e">
        <f>IF(Q142&lt;'Aansluitproces Digipoort PI'!$D$17,Q142+1,"")</f>
        <v>#REF!</v>
      </c>
      <c r="R143" t="e">
        <f>IF(Q143&lt;&gt;"",SUMIF('Aansluitproces Digipoort PI'!E$27:E$108,'Aansluitproces Digipoort PI'!Q143,'Aansluitproces Digipoort PI'!$J$27:$J$108),"")</f>
        <v>#REF!</v>
      </c>
      <c r="S143" t="e">
        <f>IF(Q143&lt;&gt;"",SUMIF('Aansluitproces Digipoort PI'!G$27:G$108,'Aansluitproces Digipoort PI'!$Q143,'Aansluitproces Digipoort PI'!$J$27:$J$108),"")</f>
        <v>#REF!</v>
      </c>
      <c r="T143" t="e">
        <f>IF(Q143&lt;&gt;"",SUMIF('Aansluitproces Digipoort PI'!H$27:H$108,'Aansluitproces Digipoort PI'!Q143,'Aansluitproces Digipoort PI'!$J$27:$J$108),"")</f>
        <v>#REF!</v>
      </c>
      <c r="U143" s="35" t="e">
        <f>SUM(R$4:R143)/R$206</f>
        <v>#REF!</v>
      </c>
      <c r="V143" s="35" t="e">
        <f>SUM(S$4:S143)/S$206</f>
        <v>#REF!</v>
      </c>
      <c r="W143" s="35" t="e">
        <f>SUM(T$4:T143)/S$206</f>
        <v>#REF!</v>
      </c>
    </row>
    <row r="144" spans="1:204" x14ac:dyDescent="0.2">
      <c r="B144" s="22"/>
      <c r="C144" s="24"/>
      <c r="D144" s="24"/>
      <c r="E144" s="24"/>
      <c r="F144" s="24"/>
      <c r="G144" s="24"/>
      <c r="I144" s="16"/>
      <c r="J144" s="24"/>
      <c r="K144" s="25"/>
      <c r="L144" s="22"/>
      <c r="M144" s="16"/>
      <c r="Q144" s="13" t="e">
        <f>IF(Q143&lt;'Aansluitproces Digipoort PI'!$D$17,Q143+1,"")</f>
        <v>#REF!</v>
      </c>
      <c r="R144" t="e">
        <f>IF(Q144&lt;&gt;"",SUMIF('Aansluitproces Digipoort PI'!E$27:E$108,'Aansluitproces Digipoort PI'!Q144,'Aansluitproces Digipoort PI'!$J$27:$J$108),"")</f>
        <v>#REF!</v>
      </c>
      <c r="S144" t="e">
        <f>IF(Q144&lt;&gt;"",SUMIF('Aansluitproces Digipoort PI'!G$27:G$108,'Aansluitproces Digipoort PI'!$Q144,'Aansluitproces Digipoort PI'!$J$27:$J$108),"")</f>
        <v>#REF!</v>
      </c>
      <c r="T144" t="e">
        <f>IF(Q144&lt;&gt;"",SUMIF('Aansluitproces Digipoort PI'!H$27:H$108,'Aansluitproces Digipoort PI'!Q144,'Aansluitproces Digipoort PI'!$J$27:$J$108),"")</f>
        <v>#REF!</v>
      </c>
      <c r="U144" s="35" t="e">
        <f>SUM(R$4:R144)/R$206</f>
        <v>#REF!</v>
      </c>
      <c r="V144" s="35" t="e">
        <f>SUM(S$4:S144)/S$206</f>
        <v>#REF!</v>
      </c>
      <c r="W144" s="35" t="e">
        <f>SUM(T$4:T144)/S$206</f>
        <v>#REF!</v>
      </c>
    </row>
    <row r="145" spans="2:23" x14ac:dyDescent="0.2">
      <c r="B145" s="22"/>
      <c r="C145" s="24"/>
      <c r="D145" s="24"/>
      <c r="E145" s="24"/>
      <c r="F145" s="24"/>
      <c r="G145" s="24"/>
      <c r="I145" s="16"/>
      <c r="J145" s="24"/>
      <c r="K145" s="25"/>
      <c r="L145" s="22"/>
      <c r="M145" s="16"/>
      <c r="Q145" s="13" t="e">
        <f>IF(Q144&lt;'Aansluitproces Digipoort PI'!$D$17,Q144+1,"")</f>
        <v>#REF!</v>
      </c>
      <c r="R145" t="e">
        <f>IF(Q145&lt;&gt;"",SUMIF('Aansluitproces Digipoort PI'!E$27:E$108,'Aansluitproces Digipoort PI'!Q145,'Aansluitproces Digipoort PI'!$J$27:$J$108),"")</f>
        <v>#REF!</v>
      </c>
      <c r="S145" t="e">
        <f>IF(Q145&lt;&gt;"",SUMIF('Aansluitproces Digipoort PI'!G$27:G$108,'Aansluitproces Digipoort PI'!$Q145,'Aansluitproces Digipoort PI'!$J$27:$J$108),"")</f>
        <v>#REF!</v>
      </c>
      <c r="T145" t="e">
        <f>IF(Q145&lt;&gt;"",SUMIF('Aansluitproces Digipoort PI'!H$27:H$108,'Aansluitproces Digipoort PI'!Q145,'Aansluitproces Digipoort PI'!$J$27:$J$108),"")</f>
        <v>#REF!</v>
      </c>
      <c r="U145" s="35" t="e">
        <f>SUM(R$4:R145)/R$206</f>
        <v>#REF!</v>
      </c>
      <c r="V145" s="35" t="e">
        <f>SUM(S$4:S145)/S$206</f>
        <v>#REF!</v>
      </c>
      <c r="W145" s="35" t="e">
        <f>SUM(T$4:T145)/S$206</f>
        <v>#REF!</v>
      </c>
    </row>
    <row r="146" spans="2:23" x14ac:dyDescent="0.2">
      <c r="B146" s="22"/>
      <c r="C146" s="24"/>
      <c r="D146" s="24"/>
      <c r="E146" s="24"/>
      <c r="F146" s="24"/>
      <c r="G146" s="24"/>
      <c r="I146" s="16"/>
      <c r="J146" s="24"/>
      <c r="K146" s="25"/>
      <c r="L146" s="22"/>
      <c r="M146" s="16"/>
      <c r="Q146" s="13" t="e">
        <f>IF(Q145&lt;'Aansluitproces Digipoort PI'!$D$17,Q145+1,"")</f>
        <v>#REF!</v>
      </c>
      <c r="R146" t="e">
        <f>IF(Q146&lt;&gt;"",SUMIF('Aansluitproces Digipoort PI'!E$27:E$108,'Aansluitproces Digipoort PI'!Q146,'Aansluitproces Digipoort PI'!$J$27:$J$108),"")</f>
        <v>#REF!</v>
      </c>
      <c r="S146" t="e">
        <f>IF(Q146&lt;&gt;"",SUMIF('Aansluitproces Digipoort PI'!G$27:G$108,'Aansluitproces Digipoort PI'!$Q146,'Aansluitproces Digipoort PI'!$J$27:$J$108),"")</f>
        <v>#REF!</v>
      </c>
      <c r="T146" t="e">
        <f>IF(Q146&lt;&gt;"",SUMIF('Aansluitproces Digipoort PI'!H$27:H$108,'Aansluitproces Digipoort PI'!Q146,'Aansluitproces Digipoort PI'!$J$27:$J$108),"")</f>
        <v>#REF!</v>
      </c>
      <c r="U146" s="35" t="e">
        <f>SUM(R$4:R146)/R$206</f>
        <v>#REF!</v>
      </c>
      <c r="V146" s="35" t="e">
        <f>SUM(S$4:S146)/S$206</f>
        <v>#REF!</v>
      </c>
      <c r="W146" s="35" t="e">
        <f>SUM(T$4:T146)/S$206</f>
        <v>#REF!</v>
      </c>
    </row>
    <row r="147" spans="2:23" x14ac:dyDescent="0.2">
      <c r="B147" s="22"/>
      <c r="C147" s="24"/>
      <c r="D147" s="24"/>
      <c r="E147" s="24"/>
      <c r="F147" s="24"/>
      <c r="G147" s="24"/>
      <c r="I147" s="16"/>
      <c r="J147" s="24"/>
      <c r="K147" s="25"/>
      <c r="L147" s="22"/>
      <c r="M147" s="16"/>
      <c r="Q147" s="13" t="e">
        <f>IF(Q146&lt;'Aansluitproces Digipoort PI'!$D$17,Q146+1,"")</f>
        <v>#REF!</v>
      </c>
      <c r="R147" t="e">
        <f>IF(Q147&lt;&gt;"",SUMIF('Aansluitproces Digipoort PI'!E$27:E$108,'Aansluitproces Digipoort PI'!Q147,'Aansluitproces Digipoort PI'!$J$27:$J$108),"")</f>
        <v>#REF!</v>
      </c>
      <c r="S147" t="e">
        <f>IF(Q147&lt;&gt;"",SUMIF('Aansluitproces Digipoort PI'!G$27:G$108,'Aansluitproces Digipoort PI'!$Q147,'Aansluitproces Digipoort PI'!$J$27:$J$108),"")</f>
        <v>#REF!</v>
      </c>
      <c r="T147" t="e">
        <f>IF(Q147&lt;&gt;"",SUMIF('Aansluitproces Digipoort PI'!H$27:H$108,'Aansluitproces Digipoort PI'!Q147,'Aansluitproces Digipoort PI'!$J$27:$J$108),"")</f>
        <v>#REF!</v>
      </c>
      <c r="U147" s="35" t="e">
        <f>SUM(R$4:R147)/R$206</f>
        <v>#REF!</v>
      </c>
      <c r="V147" s="35" t="e">
        <f>SUM(S$4:S147)/S$206</f>
        <v>#REF!</v>
      </c>
      <c r="W147" s="35" t="e">
        <f>SUM(T$4:T147)/S$206</f>
        <v>#REF!</v>
      </c>
    </row>
    <row r="148" spans="2:23" x14ac:dyDescent="0.2">
      <c r="B148" s="22"/>
      <c r="C148" s="24"/>
      <c r="D148" s="24"/>
      <c r="E148" s="24"/>
      <c r="F148" s="24"/>
      <c r="G148" s="24"/>
      <c r="I148" s="16"/>
      <c r="J148" s="24"/>
      <c r="K148" s="25"/>
      <c r="L148" s="22"/>
      <c r="M148" s="16"/>
      <c r="Q148" s="13" t="e">
        <f>IF(Q147&lt;'Aansluitproces Digipoort PI'!$D$17,Q147+1,"")</f>
        <v>#REF!</v>
      </c>
      <c r="R148" t="e">
        <f>IF(Q148&lt;&gt;"",SUMIF('Aansluitproces Digipoort PI'!E$27:E$108,'Aansluitproces Digipoort PI'!Q148,'Aansluitproces Digipoort PI'!$J$27:$J$108),"")</f>
        <v>#REF!</v>
      </c>
      <c r="S148" t="e">
        <f>IF(Q148&lt;&gt;"",SUMIF('Aansluitproces Digipoort PI'!G$27:G$108,'Aansluitproces Digipoort PI'!$Q148,'Aansluitproces Digipoort PI'!$J$27:$J$108),"")</f>
        <v>#REF!</v>
      </c>
      <c r="T148" t="e">
        <f>IF(Q148&lt;&gt;"",SUMIF('Aansluitproces Digipoort PI'!H$27:H$108,'Aansluitproces Digipoort PI'!Q148,'Aansluitproces Digipoort PI'!$J$27:$J$108),"")</f>
        <v>#REF!</v>
      </c>
      <c r="U148" s="35" t="e">
        <f>SUM(R$4:R148)/R$206</f>
        <v>#REF!</v>
      </c>
      <c r="V148" s="35" t="e">
        <f>SUM(S$4:S148)/S$206</f>
        <v>#REF!</v>
      </c>
      <c r="W148" s="35" t="e">
        <f>SUM(T$4:T148)/S$206</f>
        <v>#REF!</v>
      </c>
    </row>
    <row r="149" spans="2:23" x14ac:dyDescent="0.2">
      <c r="B149" s="22"/>
      <c r="C149" s="24"/>
      <c r="D149" s="24"/>
      <c r="E149" s="24"/>
      <c r="F149" s="24"/>
      <c r="G149" s="24"/>
      <c r="I149" s="16"/>
      <c r="J149" s="24"/>
      <c r="K149" s="25"/>
      <c r="L149" s="22"/>
      <c r="M149" s="16"/>
      <c r="Q149" s="13" t="e">
        <f>IF(Q148&lt;'Aansluitproces Digipoort PI'!$D$17,Q148+1,"")</f>
        <v>#REF!</v>
      </c>
      <c r="R149" t="e">
        <f>IF(Q149&lt;&gt;"",SUMIF('Aansluitproces Digipoort PI'!E$27:E$108,'Aansluitproces Digipoort PI'!Q149,'Aansluitproces Digipoort PI'!$J$27:$J$108),"")</f>
        <v>#REF!</v>
      </c>
      <c r="S149" t="e">
        <f>IF(Q149&lt;&gt;"",SUMIF('Aansluitproces Digipoort PI'!G$27:G$108,'Aansluitproces Digipoort PI'!$Q149,'Aansluitproces Digipoort PI'!$J$27:$J$108),"")</f>
        <v>#REF!</v>
      </c>
      <c r="T149" t="e">
        <f>IF(Q149&lt;&gt;"",SUMIF('Aansluitproces Digipoort PI'!H$27:H$108,'Aansluitproces Digipoort PI'!Q149,'Aansluitproces Digipoort PI'!$J$27:$J$108),"")</f>
        <v>#REF!</v>
      </c>
      <c r="U149" s="35" t="e">
        <f>SUM(R$4:R149)/R$206</f>
        <v>#REF!</v>
      </c>
      <c r="V149" s="35" t="e">
        <f>SUM(S$4:S149)/S$206</f>
        <v>#REF!</v>
      </c>
      <c r="W149" s="35" t="e">
        <f>SUM(T$4:T149)/S$206</f>
        <v>#REF!</v>
      </c>
    </row>
    <row r="150" spans="2:23" x14ac:dyDescent="0.2">
      <c r="B150" s="22"/>
      <c r="C150" s="24"/>
      <c r="D150" s="24"/>
      <c r="E150" s="24"/>
      <c r="F150" s="24"/>
      <c r="G150" s="24"/>
      <c r="I150" s="16"/>
      <c r="J150" s="24"/>
      <c r="K150" s="25"/>
      <c r="L150" s="22"/>
      <c r="M150" s="16"/>
      <c r="Q150" s="13" t="e">
        <f>IF(Q149&lt;'Aansluitproces Digipoort PI'!$D$17,Q149+1,"")</f>
        <v>#REF!</v>
      </c>
      <c r="R150" t="e">
        <f>IF(Q150&lt;&gt;"",SUMIF('Aansluitproces Digipoort PI'!E$27:E$108,'Aansluitproces Digipoort PI'!Q150,'Aansluitproces Digipoort PI'!$J$27:$J$108),"")</f>
        <v>#REF!</v>
      </c>
      <c r="S150" t="e">
        <f>IF(Q150&lt;&gt;"",SUMIF('Aansluitproces Digipoort PI'!G$27:G$108,'Aansluitproces Digipoort PI'!$Q150,'Aansluitproces Digipoort PI'!$J$27:$J$108),"")</f>
        <v>#REF!</v>
      </c>
      <c r="T150" t="e">
        <f>IF(Q150&lt;&gt;"",SUMIF('Aansluitproces Digipoort PI'!H$27:H$108,'Aansluitproces Digipoort PI'!Q150,'Aansluitproces Digipoort PI'!$J$27:$J$108),"")</f>
        <v>#REF!</v>
      </c>
      <c r="U150" s="35" t="e">
        <f>SUM(R$4:R150)/R$206</f>
        <v>#REF!</v>
      </c>
      <c r="V150" s="35" t="e">
        <f>SUM(S$4:S150)/S$206</f>
        <v>#REF!</v>
      </c>
      <c r="W150" s="35" t="e">
        <f>SUM(T$4:T150)/S$206</f>
        <v>#REF!</v>
      </c>
    </row>
    <row r="151" spans="2:23" x14ac:dyDescent="0.2">
      <c r="B151" s="22"/>
      <c r="C151" s="24"/>
      <c r="D151" s="24"/>
      <c r="E151" s="24"/>
      <c r="F151" s="24"/>
      <c r="G151" s="24"/>
      <c r="I151" s="16"/>
      <c r="J151" s="24"/>
      <c r="K151" s="25"/>
      <c r="L151" s="22"/>
      <c r="M151" s="16"/>
      <c r="Q151" s="13" t="e">
        <f>IF(Q150&lt;'Aansluitproces Digipoort PI'!$D$17,Q150+1,"")</f>
        <v>#REF!</v>
      </c>
      <c r="R151" t="e">
        <f>IF(Q151&lt;&gt;"",SUMIF('Aansluitproces Digipoort PI'!E$27:E$108,'Aansluitproces Digipoort PI'!Q151,'Aansluitproces Digipoort PI'!$J$27:$J$108),"")</f>
        <v>#REF!</v>
      </c>
      <c r="S151" t="e">
        <f>IF(Q151&lt;&gt;"",SUMIF('Aansluitproces Digipoort PI'!G$27:G$108,'Aansluitproces Digipoort PI'!$Q151,'Aansluitproces Digipoort PI'!$J$27:$J$108),"")</f>
        <v>#REF!</v>
      </c>
      <c r="T151" t="e">
        <f>IF(Q151&lt;&gt;"",SUMIF('Aansluitproces Digipoort PI'!H$27:H$108,'Aansluitproces Digipoort PI'!Q151,'Aansluitproces Digipoort PI'!$J$27:$J$108),"")</f>
        <v>#REF!</v>
      </c>
      <c r="U151" s="35" t="e">
        <f>SUM(R$4:R151)/R$206</f>
        <v>#REF!</v>
      </c>
      <c r="V151" s="35" t="e">
        <f>SUM(S$4:S151)/S$206</f>
        <v>#REF!</v>
      </c>
      <c r="W151" s="35" t="e">
        <f>SUM(T$4:T151)/S$206</f>
        <v>#REF!</v>
      </c>
    </row>
    <row r="152" spans="2:23" x14ac:dyDescent="0.2">
      <c r="B152" s="22"/>
      <c r="C152" s="24"/>
      <c r="D152" s="24"/>
      <c r="E152" s="24"/>
      <c r="F152" s="24"/>
      <c r="G152" s="24"/>
      <c r="I152" s="16"/>
      <c r="J152" s="24"/>
      <c r="K152" s="25"/>
      <c r="L152" s="22"/>
      <c r="M152" s="16"/>
      <c r="Q152" s="13" t="e">
        <f>IF(Q151&lt;'Aansluitproces Digipoort PI'!$D$17,Q151+1,"")</f>
        <v>#REF!</v>
      </c>
      <c r="R152" t="e">
        <f>IF(Q152&lt;&gt;"",SUMIF('Aansluitproces Digipoort PI'!E$27:E$108,'Aansluitproces Digipoort PI'!Q152,'Aansluitproces Digipoort PI'!$J$27:$J$108),"")</f>
        <v>#REF!</v>
      </c>
      <c r="S152" t="e">
        <f>IF(Q152&lt;&gt;"",SUMIF('Aansluitproces Digipoort PI'!G$27:G$108,'Aansluitproces Digipoort PI'!$Q152,'Aansluitproces Digipoort PI'!$J$27:$J$108),"")</f>
        <v>#REF!</v>
      </c>
      <c r="T152" t="e">
        <f>IF(Q152&lt;&gt;"",SUMIF('Aansluitproces Digipoort PI'!H$27:H$108,'Aansluitproces Digipoort PI'!Q152,'Aansluitproces Digipoort PI'!$J$27:$J$108),"")</f>
        <v>#REF!</v>
      </c>
      <c r="U152" s="35" t="e">
        <f>SUM(R$4:R152)/R$206</f>
        <v>#REF!</v>
      </c>
      <c r="V152" s="35" t="e">
        <f>SUM(S$4:S152)/S$206</f>
        <v>#REF!</v>
      </c>
      <c r="W152" s="35" t="e">
        <f>SUM(T$4:T152)/S$206</f>
        <v>#REF!</v>
      </c>
    </row>
    <row r="153" spans="2:23" ht="15.75" x14ac:dyDescent="0.25">
      <c r="B153" s="238"/>
      <c r="C153" s="24"/>
      <c r="D153" s="24"/>
      <c r="E153" s="24"/>
      <c r="F153" s="24"/>
      <c r="G153" s="24"/>
      <c r="I153" s="16"/>
      <c r="J153" s="24"/>
      <c r="K153" s="25"/>
      <c r="L153" s="22"/>
      <c r="M153" s="16"/>
      <c r="Q153" s="13" t="e">
        <f>IF(Q152&lt;'Aansluitproces Digipoort PI'!$D$17,Q152+1,"")</f>
        <v>#REF!</v>
      </c>
      <c r="R153" t="e">
        <f>IF(Q153&lt;&gt;"",SUMIF('Aansluitproces Digipoort PI'!E$27:E$108,'Aansluitproces Digipoort PI'!Q153,'Aansluitproces Digipoort PI'!$J$27:$J$108),"")</f>
        <v>#REF!</v>
      </c>
      <c r="S153" t="e">
        <f>IF(Q153&lt;&gt;"",SUMIF('Aansluitproces Digipoort PI'!G$27:G$108,'Aansluitproces Digipoort PI'!$Q153,'Aansluitproces Digipoort PI'!$J$27:$J$108),"")</f>
        <v>#REF!</v>
      </c>
      <c r="T153" t="e">
        <f>IF(Q153&lt;&gt;"",SUMIF('Aansluitproces Digipoort PI'!H$27:H$108,'Aansluitproces Digipoort PI'!Q153,'Aansluitproces Digipoort PI'!$J$27:$J$108),"")</f>
        <v>#REF!</v>
      </c>
      <c r="U153" s="35" t="e">
        <f>SUM(R$4:R153)/R$206</f>
        <v>#REF!</v>
      </c>
      <c r="V153" s="35" t="e">
        <f>SUM(S$4:S153)/S$206</f>
        <v>#REF!</v>
      </c>
      <c r="W153" s="35" t="e">
        <f>SUM(T$4:T153)/S$206</f>
        <v>#REF!</v>
      </c>
    </row>
    <row r="154" spans="2:23" ht="148.5" customHeight="1" x14ac:dyDescent="0.2">
      <c r="B154" s="22"/>
      <c r="C154" s="24"/>
      <c r="D154" s="24"/>
      <c r="E154" s="24"/>
      <c r="F154" s="24"/>
      <c r="G154" s="24"/>
      <c r="I154" s="16"/>
      <c r="J154" s="24"/>
      <c r="K154" s="25"/>
      <c r="L154" s="22"/>
      <c r="M154" s="16"/>
      <c r="Q154" s="13" t="e">
        <f>IF(Q153&lt;'Aansluitproces Digipoort PI'!$D$17,Q153+1,"")</f>
        <v>#REF!</v>
      </c>
      <c r="R154" t="e">
        <f>IF(Q154&lt;&gt;"",SUMIF('Aansluitproces Digipoort PI'!E$27:E$108,'Aansluitproces Digipoort PI'!Q154,'Aansluitproces Digipoort PI'!$J$27:$J$108),"")</f>
        <v>#REF!</v>
      </c>
      <c r="S154" t="e">
        <f>IF(Q154&lt;&gt;"",SUMIF('Aansluitproces Digipoort PI'!G$27:G$108,'Aansluitproces Digipoort PI'!$Q154,'Aansluitproces Digipoort PI'!$J$27:$J$108),"")</f>
        <v>#REF!</v>
      </c>
      <c r="T154" t="e">
        <f>IF(Q154&lt;&gt;"",SUMIF('Aansluitproces Digipoort PI'!H$27:H$108,'Aansluitproces Digipoort PI'!Q154,'Aansluitproces Digipoort PI'!$J$27:$J$108),"")</f>
        <v>#REF!</v>
      </c>
      <c r="U154" s="35" t="e">
        <f>SUM(R$4:R154)/R$206</f>
        <v>#REF!</v>
      </c>
      <c r="V154" s="35" t="e">
        <f>SUM(S$4:S154)/S$206</f>
        <v>#REF!</v>
      </c>
      <c r="W154" s="35" t="e">
        <f>SUM(T$4:T154)/S$206</f>
        <v>#REF!</v>
      </c>
    </row>
    <row r="155" spans="2:23" x14ac:dyDescent="0.2">
      <c r="B155" s="237"/>
      <c r="C155" s="24"/>
      <c r="D155" s="24"/>
      <c r="E155" s="24"/>
      <c r="F155" s="24"/>
      <c r="G155" s="24"/>
      <c r="I155" s="16"/>
      <c r="J155" s="24"/>
      <c r="K155" s="25"/>
      <c r="L155" s="22"/>
      <c r="M155" s="16"/>
      <c r="Q155" s="13" t="e">
        <f>IF(Q154&lt;'Aansluitproces Digipoort PI'!$D$17,Q154+1,"")</f>
        <v>#REF!</v>
      </c>
      <c r="R155" t="e">
        <f>IF(Q155&lt;&gt;"",SUMIF('Aansluitproces Digipoort PI'!E$27:E$108,'Aansluitproces Digipoort PI'!Q155,'Aansluitproces Digipoort PI'!$J$27:$J$108),"")</f>
        <v>#REF!</v>
      </c>
      <c r="S155" t="e">
        <f>IF(Q155&lt;&gt;"",SUMIF('Aansluitproces Digipoort PI'!G$27:G$108,'Aansluitproces Digipoort PI'!$Q155,'Aansluitproces Digipoort PI'!$J$27:$J$108),"")</f>
        <v>#REF!</v>
      </c>
      <c r="T155" t="e">
        <f>IF(Q155&lt;&gt;"",SUMIF('Aansluitproces Digipoort PI'!H$27:H$108,'Aansluitproces Digipoort PI'!Q155,'Aansluitproces Digipoort PI'!$J$27:$J$108),"")</f>
        <v>#REF!</v>
      </c>
      <c r="U155" s="35" t="e">
        <f>SUM(R$4:R155)/R$206</f>
        <v>#REF!</v>
      </c>
      <c r="V155" s="35" t="e">
        <f>SUM(S$4:S155)/S$206</f>
        <v>#REF!</v>
      </c>
      <c r="W155" s="35" t="e">
        <f>SUM(T$4:T155)/S$206</f>
        <v>#REF!</v>
      </c>
    </row>
    <row r="156" spans="2:23" x14ac:dyDescent="0.2">
      <c r="B156" s="22"/>
      <c r="C156" s="24"/>
      <c r="D156" s="24"/>
      <c r="E156" s="24"/>
      <c r="F156" s="24"/>
      <c r="G156" s="24"/>
      <c r="I156" s="16"/>
      <c r="J156" s="24"/>
      <c r="K156" s="25"/>
      <c r="L156" s="22"/>
      <c r="M156" s="16"/>
      <c r="Q156" s="13" t="e">
        <f>IF(Q155&lt;'Aansluitproces Digipoort PI'!$D$17,Q155+1,"")</f>
        <v>#REF!</v>
      </c>
      <c r="R156" t="e">
        <f>IF(Q156&lt;&gt;"",SUMIF('Aansluitproces Digipoort PI'!E$27:E$108,'Aansluitproces Digipoort PI'!Q156,'Aansluitproces Digipoort PI'!$J$27:$J$108),"")</f>
        <v>#REF!</v>
      </c>
      <c r="S156" t="e">
        <f>IF(Q156&lt;&gt;"",SUMIF('Aansluitproces Digipoort PI'!G$27:G$108,'Aansluitproces Digipoort PI'!$Q156,'Aansluitproces Digipoort PI'!$J$27:$J$108),"")</f>
        <v>#REF!</v>
      </c>
      <c r="T156" t="e">
        <f>IF(Q156&lt;&gt;"",SUMIF('Aansluitproces Digipoort PI'!H$27:H$108,'Aansluitproces Digipoort PI'!Q156,'Aansluitproces Digipoort PI'!$J$27:$J$108),"")</f>
        <v>#REF!</v>
      </c>
      <c r="U156" s="35" t="e">
        <f>SUM(R$4:R156)/R$206</f>
        <v>#REF!</v>
      </c>
      <c r="V156" s="35" t="e">
        <f>SUM(S$4:S156)/S$206</f>
        <v>#REF!</v>
      </c>
      <c r="W156" s="35" t="e">
        <f>SUM(T$4:T156)/S$206</f>
        <v>#REF!</v>
      </c>
    </row>
    <row r="157" spans="2:23" x14ac:dyDescent="0.2">
      <c r="B157" s="22"/>
      <c r="C157" s="24"/>
      <c r="D157" s="24"/>
      <c r="E157" s="24"/>
      <c r="F157" s="24"/>
      <c r="G157" s="24"/>
      <c r="I157" s="16"/>
      <c r="J157" s="24"/>
      <c r="K157" s="25"/>
      <c r="L157" s="22"/>
      <c r="M157" s="16"/>
      <c r="Q157" s="13" t="e">
        <f>IF(Q156&lt;'Aansluitproces Digipoort PI'!$D$17,Q156+1,"")</f>
        <v>#REF!</v>
      </c>
      <c r="R157" t="e">
        <f>IF(Q157&lt;&gt;"",SUMIF('Aansluitproces Digipoort PI'!E$27:E$108,'Aansluitproces Digipoort PI'!Q157,'Aansluitproces Digipoort PI'!$J$27:$J$108),"")</f>
        <v>#REF!</v>
      </c>
      <c r="S157" t="e">
        <f>IF(Q157&lt;&gt;"",SUMIF('Aansluitproces Digipoort PI'!G$27:G$108,'Aansluitproces Digipoort PI'!$Q157,'Aansluitproces Digipoort PI'!$J$27:$J$108),"")</f>
        <v>#REF!</v>
      </c>
      <c r="T157" t="e">
        <f>IF(Q157&lt;&gt;"",SUMIF('Aansluitproces Digipoort PI'!H$27:H$108,'Aansluitproces Digipoort PI'!Q157,'Aansluitproces Digipoort PI'!$J$27:$J$108),"")</f>
        <v>#REF!</v>
      </c>
      <c r="U157" s="35" t="e">
        <f>SUM(R$4:R157)/R$206</f>
        <v>#REF!</v>
      </c>
      <c r="V157" s="35" t="e">
        <f>SUM(S$4:S157)/S$206</f>
        <v>#REF!</v>
      </c>
      <c r="W157" s="35" t="e">
        <f>SUM(T$4:T157)/S$206</f>
        <v>#REF!</v>
      </c>
    </row>
    <row r="158" spans="2:23" x14ac:dyDescent="0.2">
      <c r="B158" s="22"/>
      <c r="C158" s="24"/>
      <c r="D158" s="24"/>
      <c r="E158" s="24"/>
      <c r="F158" s="24"/>
      <c r="G158" s="24"/>
      <c r="I158" s="16"/>
      <c r="J158" s="24"/>
      <c r="K158" s="25"/>
      <c r="L158" s="22"/>
      <c r="M158" s="16"/>
      <c r="Q158" s="13" t="e">
        <f>IF(Q157&lt;'Aansluitproces Digipoort PI'!$D$17,Q157+1,"")</f>
        <v>#REF!</v>
      </c>
      <c r="R158" t="e">
        <f>IF(Q158&lt;&gt;"",SUMIF('Aansluitproces Digipoort PI'!E$27:E$108,'Aansluitproces Digipoort PI'!Q158,'Aansluitproces Digipoort PI'!$J$27:$J$108),"")</f>
        <v>#REF!</v>
      </c>
      <c r="S158" t="e">
        <f>IF(Q158&lt;&gt;"",SUMIF('Aansluitproces Digipoort PI'!G$27:G$108,'Aansluitproces Digipoort PI'!$Q158,'Aansluitproces Digipoort PI'!$J$27:$J$108),"")</f>
        <v>#REF!</v>
      </c>
      <c r="T158" t="e">
        <f>IF(Q158&lt;&gt;"",SUMIF('Aansluitproces Digipoort PI'!H$27:H$108,'Aansluitproces Digipoort PI'!Q158,'Aansluitproces Digipoort PI'!$J$27:$J$108),"")</f>
        <v>#REF!</v>
      </c>
      <c r="U158" s="35" t="e">
        <f>SUM(R$4:R158)/R$206</f>
        <v>#REF!</v>
      </c>
      <c r="V158" s="35" t="e">
        <f>SUM(S$4:S158)/S$206</f>
        <v>#REF!</v>
      </c>
      <c r="W158" s="35" t="e">
        <f>SUM(T$4:T158)/S$206</f>
        <v>#REF!</v>
      </c>
    </row>
    <row r="159" spans="2:23" x14ac:dyDescent="0.2">
      <c r="B159" s="22"/>
      <c r="C159" s="24"/>
      <c r="D159" s="24"/>
      <c r="E159" s="24"/>
      <c r="F159" s="24"/>
      <c r="G159" s="24"/>
      <c r="I159" s="16"/>
      <c r="J159" s="24"/>
      <c r="K159" s="25"/>
      <c r="L159" s="22"/>
      <c r="M159" s="16"/>
      <c r="Q159" s="13" t="e">
        <f>IF(Q158&lt;'Aansluitproces Digipoort PI'!$D$17,Q158+1,"")</f>
        <v>#REF!</v>
      </c>
      <c r="R159" t="e">
        <f>IF(Q159&lt;&gt;"",SUMIF('Aansluitproces Digipoort PI'!E$27:E$108,'Aansluitproces Digipoort PI'!Q159,'Aansluitproces Digipoort PI'!$J$27:$J$108),"")</f>
        <v>#REF!</v>
      </c>
      <c r="S159" t="e">
        <f>IF(Q159&lt;&gt;"",SUMIF('Aansluitproces Digipoort PI'!G$27:G$108,'Aansluitproces Digipoort PI'!$Q159,'Aansluitproces Digipoort PI'!$J$27:$J$108),"")</f>
        <v>#REF!</v>
      </c>
      <c r="T159" t="e">
        <f>IF(Q159&lt;&gt;"",SUMIF('Aansluitproces Digipoort PI'!H$27:H$108,'Aansluitproces Digipoort PI'!Q159,'Aansluitproces Digipoort PI'!$J$27:$J$108),"")</f>
        <v>#REF!</v>
      </c>
      <c r="U159" s="35" t="e">
        <f>SUM(R$4:R159)/R$206</f>
        <v>#REF!</v>
      </c>
      <c r="V159" s="35" t="e">
        <f>SUM(S$4:S159)/S$206</f>
        <v>#REF!</v>
      </c>
      <c r="W159" s="35" t="e">
        <f>SUM(T$4:T159)/S$206</f>
        <v>#REF!</v>
      </c>
    </row>
    <row r="160" spans="2:23" x14ac:dyDescent="0.2">
      <c r="B160" s="237"/>
      <c r="C160" s="24"/>
      <c r="D160" s="24"/>
      <c r="E160" s="24"/>
      <c r="F160" s="24"/>
      <c r="G160" s="24"/>
      <c r="I160" s="16"/>
      <c r="J160" s="24"/>
      <c r="K160" s="25"/>
      <c r="L160" s="22"/>
      <c r="M160" s="16"/>
      <c r="Q160" s="13" t="e">
        <f>IF(Q159&lt;'Aansluitproces Digipoort PI'!$D$17,Q159+1,"")</f>
        <v>#REF!</v>
      </c>
      <c r="R160" t="e">
        <f>IF(Q160&lt;&gt;"",SUMIF('Aansluitproces Digipoort PI'!E$27:E$108,'Aansluitproces Digipoort PI'!Q160,'Aansluitproces Digipoort PI'!$J$27:$J$108),"")</f>
        <v>#REF!</v>
      </c>
      <c r="S160" t="e">
        <f>IF(Q160&lt;&gt;"",SUMIF('Aansluitproces Digipoort PI'!G$27:G$108,'Aansluitproces Digipoort PI'!$Q160,'Aansluitproces Digipoort PI'!$J$27:$J$108),"")</f>
        <v>#REF!</v>
      </c>
      <c r="T160" t="e">
        <f>IF(Q160&lt;&gt;"",SUMIF('Aansluitproces Digipoort PI'!H$27:H$108,'Aansluitproces Digipoort PI'!Q160,'Aansluitproces Digipoort PI'!$J$27:$J$108),"")</f>
        <v>#REF!</v>
      </c>
      <c r="U160" s="35" t="e">
        <f>SUM(R$4:R160)/R$206</f>
        <v>#REF!</v>
      </c>
      <c r="V160" s="35" t="e">
        <f>SUM(S$4:S160)/S$206</f>
        <v>#REF!</v>
      </c>
      <c r="W160" s="35" t="e">
        <f>SUM(T$4:T160)/S$206</f>
        <v>#REF!</v>
      </c>
    </row>
    <row r="161" spans="2:24" x14ac:dyDescent="0.2">
      <c r="B161" s="237"/>
      <c r="C161" s="24"/>
      <c r="D161" s="24"/>
      <c r="E161" s="24"/>
      <c r="F161" s="24"/>
      <c r="G161" s="24"/>
      <c r="I161" s="16"/>
      <c r="J161" s="24"/>
      <c r="K161" s="25"/>
      <c r="L161" s="22"/>
      <c r="M161" s="16"/>
      <c r="Q161" s="13" t="e">
        <f>IF(Q160&lt;'Aansluitproces Digipoort PI'!$D$17,Q160+1,"")</f>
        <v>#REF!</v>
      </c>
      <c r="R161" t="e">
        <f>IF(Q161&lt;&gt;"",SUMIF('Aansluitproces Digipoort PI'!E$27:E$108,'Aansluitproces Digipoort PI'!Q161,'Aansluitproces Digipoort PI'!$J$27:$J$108),"")</f>
        <v>#REF!</v>
      </c>
      <c r="S161" t="e">
        <f>IF(Q161&lt;&gt;"",SUMIF('Aansluitproces Digipoort PI'!G$27:G$108,'Aansluitproces Digipoort PI'!$Q161,'Aansluitproces Digipoort PI'!$J$27:$J$108),"")</f>
        <v>#REF!</v>
      </c>
      <c r="T161" t="e">
        <f>IF(Q161&lt;&gt;"",SUMIF('Aansluitproces Digipoort PI'!H$27:H$108,'Aansluitproces Digipoort PI'!Q161,'Aansluitproces Digipoort PI'!$J$27:$J$108),"")</f>
        <v>#REF!</v>
      </c>
      <c r="U161" s="35" t="e">
        <f>SUM(R$4:R161)/R$206</f>
        <v>#REF!</v>
      </c>
      <c r="V161" s="35" t="e">
        <f>SUM(S$4:S161)/S$206</f>
        <v>#REF!</v>
      </c>
      <c r="W161" s="35" t="e">
        <f>SUM(T$4:T161)/S$206</f>
        <v>#REF!</v>
      </c>
    </row>
    <row r="162" spans="2:24" x14ac:dyDescent="0.2">
      <c r="C162" s="24"/>
      <c r="D162" s="24"/>
      <c r="E162" s="24"/>
      <c r="F162" s="24"/>
      <c r="G162" s="24"/>
      <c r="I162" s="16"/>
      <c r="J162" s="24"/>
      <c r="K162" s="25"/>
      <c r="L162" s="22"/>
      <c r="M162" s="16"/>
      <c r="Q162" s="13" t="e">
        <f>IF(Q161&lt;'Aansluitproces Digipoort PI'!$D$17,Q161+1,"")</f>
        <v>#REF!</v>
      </c>
      <c r="R162" t="e">
        <f>IF(Q162&lt;&gt;"",SUMIF('Aansluitproces Digipoort PI'!E$27:E$108,'Aansluitproces Digipoort PI'!Q162,'Aansluitproces Digipoort PI'!$J$27:$J$108),"")</f>
        <v>#REF!</v>
      </c>
      <c r="S162" t="e">
        <f>IF(Q162&lt;&gt;"",SUMIF('Aansluitproces Digipoort PI'!G$27:G$108,'Aansluitproces Digipoort PI'!$Q162,'Aansluitproces Digipoort PI'!$J$27:$J$108),"")</f>
        <v>#REF!</v>
      </c>
      <c r="T162" t="e">
        <f>IF(Q162&lt;&gt;"",SUMIF('Aansluitproces Digipoort PI'!H$27:H$108,'Aansluitproces Digipoort PI'!Q162,'Aansluitproces Digipoort PI'!$J$27:$J$108),"")</f>
        <v>#REF!</v>
      </c>
      <c r="U162" s="35" t="e">
        <f>SUM(R$4:R162)/R$206</f>
        <v>#REF!</v>
      </c>
      <c r="V162" s="35" t="e">
        <f>SUM(S$4:S162)/S$206</f>
        <v>#REF!</v>
      </c>
      <c r="W162" s="35" t="e">
        <f>SUM(T$4:T162)/S$206</f>
        <v>#REF!</v>
      </c>
    </row>
    <row r="163" spans="2:24" x14ac:dyDescent="0.2">
      <c r="B163" s="22"/>
      <c r="C163" s="24"/>
      <c r="D163" s="24"/>
      <c r="E163" s="24"/>
      <c r="F163" s="24"/>
      <c r="G163" s="24"/>
      <c r="I163" s="16"/>
      <c r="J163" s="24"/>
      <c r="K163" s="25"/>
      <c r="L163" s="22"/>
      <c r="M163" s="16"/>
      <c r="Q163" s="13" t="e">
        <f>IF(Q162&lt;'Aansluitproces Digipoort PI'!$D$17,Q162+1,"")</f>
        <v>#REF!</v>
      </c>
      <c r="R163" t="e">
        <f>IF(Q163&lt;&gt;"",SUMIF('Aansluitproces Digipoort PI'!E$27:E$108,'Aansluitproces Digipoort PI'!Q163,'Aansluitproces Digipoort PI'!$J$27:$J$108),"")</f>
        <v>#REF!</v>
      </c>
      <c r="S163" t="e">
        <f>IF(Q163&lt;&gt;"",SUMIF('Aansluitproces Digipoort PI'!G$27:G$108,'Aansluitproces Digipoort PI'!$Q163,'Aansluitproces Digipoort PI'!$J$27:$J$108),"")</f>
        <v>#REF!</v>
      </c>
      <c r="T163" t="e">
        <f>IF(Q163&lt;&gt;"",SUMIF('Aansluitproces Digipoort PI'!H$27:H$108,'Aansluitproces Digipoort PI'!Q163,'Aansluitproces Digipoort PI'!$J$27:$J$108),"")</f>
        <v>#REF!</v>
      </c>
      <c r="U163" s="35" t="e">
        <f>SUM(R$4:R163)/R$206</f>
        <v>#REF!</v>
      </c>
      <c r="V163" s="35" t="e">
        <f>SUM(S$4:S163)/S$206</f>
        <v>#REF!</v>
      </c>
      <c r="W163" s="35" t="e">
        <f>SUM(T$4:T163)/S$206</f>
        <v>#REF!</v>
      </c>
      <c r="X163" t="e">
        <f>IF(U163&lt;&gt;"",SUMIF('Aansluitproces Digipoort PI'!L$27:L$108,'Aansluitproces Digipoort PI'!U163,'Aansluitproces Digipoort PI'!$J$27:$J$108),"")</f>
        <v>#REF!</v>
      </c>
    </row>
    <row r="164" spans="2:24" x14ac:dyDescent="0.2">
      <c r="B164" s="237"/>
      <c r="C164" s="24"/>
      <c r="D164" s="24"/>
      <c r="E164" s="24"/>
      <c r="F164" s="24"/>
      <c r="G164" s="24"/>
      <c r="I164" s="16"/>
      <c r="J164" s="24"/>
      <c r="K164" s="25"/>
      <c r="L164" s="22"/>
      <c r="M164" s="16"/>
      <c r="Q164" s="13" t="e">
        <f>IF(Q163&lt;'Aansluitproces Digipoort PI'!$D$17,Q163+1,"")</f>
        <v>#REF!</v>
      </c>
      <c r="R164" t="e">
        <f>IF(Q164&lt;&gt;"",SUMIF('Aansluitproces Digipoort PI'!E$27:E$108,'Aansluitproces Digipoort PI'!Q164,'Aansluitproces Digipoort PI'!$J$27:$J$108),"")</f>
        <v>#REF!</v>
      </c>
      <c r="S164" t="e">
        <f>IF(Q164&lt;&gt;"",SUMIF('Aansluitproces Digipoort PI'!G$27:G$108,'Aansluitproces Digipoort PI'!$Q164,'Aansluitproces Digipoort PI'!$J$27:$J$108),"")</f>
        <v>#REF!</v>
      </c>
      <c r="T164" t="e">
        <f>IF(Q164&lt;&gt;"",SUMIF('Aansluitproces Digipoort PI'!H$27:H$108,'Aansluitproces Digipoort PI'!Q164,'Aansluitproces Digipoort PI'!$J$27:$J$108),"")</f>
        <v>#REF!</v>
      </c>
      <c r="U164" s="35" t="e">
        <f>SUM(R$4:R164)/R$206</f>
        <v>#REF!</v>
      </c>
      <c r="V164" s="35" t="e">
        <f>SUM(S$4:S164)/S$206</f>
        <v>#REF!</v>
      </c>
      <c r="W164" s="35" t="e">
        <f>SUM(T$4:T164)/S$206</f>
        <v>#REF!</v>
      </c>
    </row>
    <row r="165" spans="2:24" ht="13.5" customHeight="1" x14ac:dyDescent="0.2">
      <c r="B165" s="22"/>
      <c r="C165" s="24"/>
      <c r="D165" s="24"/>
      <c r="E165" s="24"/>
      <c r="F165" s="24"/>
      <c r="G165" s="24"/>
      <c r="I165" s="16"/>
      <c r="J165" s="24"/>
      <c r="K165" s="25"/>
      <c r="L165" s="22"/>
      <c r="M165" s="16"/>
      <c r="Q165" s="13" t="e">
        <f>IF(Q164&lt;'Aansluitproces Digipoort PI'!$D$17,Q164+1,"")</f>
        <v>#REF!</v>
      </c>
      <c r="R165" t="e">
        <f>IF(Q165&lt;&gt;"",SUMIF('Aansluitproces Digipoort PI'!E$27:E$108,'Aansluitproces Digipoort PI'!Q165,'Aansluitproces Digipoort PI'!$J$27:$J$108),"")</f>
        <v>#REF!</v>
      </c>
      <c r="S165" t="e">
        <f>IF(Q165&lt;&gt;"",SUMIF('Aansluitproces Digipoort PI'!G$27:G$108,'Aansluitproces Digipoort PI'!$Q165,'Aansluitproces Digipoort PI'!$J$27:$J$108),"")</f>
        <v>#REF!</v>
      </c>
      <c r="T165" t="e">
        <f>IF(Q165&lt;&gt;"",SUMIF('Aansluitproces Digipoort PI'!H$27:H$108,'Aansluitproces Digipoort PI'!Q165,'Aansluitproces Digipoort PI'!$J$27:$J$108),"")</f>
        <v>#REF!</v>
      </c>
      <c r="U165" s="35" t="e">
        <f>SUM(R$4:R165)/R$206</f>
        <v>#REF!</v>
      </c>
      <c r="V165" s="35" t="e">
        <f>SUM(S$4:S165)/S$206</f>
        <v>#REF!</v>
      </c>
      <c r="W165" s="35" t="e">
        <f>SUM(T$4:T165)/S$206</f>
        <v>#REF!</v>
      </c>
    </row>
    <row r="166" spans="2:24" ht="15.75" x14ac:dyDescent="0.25">
      <c r="B166" s="238" t="s">
        <v>140</v>
      </c>
      <c r="C166" s="24"/>
      <c r="D166" s="24"/>
      <c r="E166" s="24"/>
      <c r="F166" s="24"/>
      <c r="G166" s="24"/>
      <c r="I166" s="16"/>
      <c r="J166" s="24"/>
      <c r="K166" s="25"/>
      <c r="L166" s="22"/>
      <c r="M166" s="16"/>
      <c r="Q166" s="13" t="e">
        <f>IF(Q165&lt;'Aansluitproces Digipoort PI'!$D$17,Q165+1,"")</f>
        <v>#REF!</v>
      </c>
      <c r="R166" t="e">
        <f>IF(Q166&lt;&gt;"",SUMIF('Aansluitproces Digipoort PI'!E$27:E$108,'Aansluitproces Digipoort PI'!Q166,'Aansluitproces Digipoort PI'!$J$27:$J$108),"")</f>
        <v>#REF!</v>
      </c>
      <c r="S166" t="e">
        <f>IF(Q166&lt;&gt;"",SUMIF('Aansluitproces Digipoort PI'!G$27:G$108,'Aansluitproces Digipoort PI'!$Q166,'Aansluitproces Digipoort PI'!$J$27:$J$108),"")</f>
        <v>#REF!</v>
      </c>
      <c r="T166" t="e">
        <f>IF(Q166&lt;&gt;"",SUMIF('Aansluitproces Digipoort PI'!H$27:H$108,'Aansluitproces Digipoort PI'!Q166,'Aansluitproces Digipoort PI'!$J$27:$J$108),"")</f>
        <v>#REF!</v>
      </c>
      <c r="U166" s="35" t="e">
        <f>SUM(R$4:R166)/R$206</f>
        <v>#REF!</v>
      </c>
      <c r="V166" s="35" t="e">
        <f>SUM(S$4:S166)/S$206</f>
        <v>#REF!</v>
      </c>
      <c r="W166" s="35" t="e">
        <f>SUM(T$4:T166)/S$206</f>
        <v>#REF!</v>
      </c>
    </row>
    <row r="167" spans="2:24" ht="6.75" customHeight="1" x14ac:dyDescent="0.2">
      <c r="B167" s="22"/>
      <c r="C167" s="24"/>
      <c r="D167" s="24"/>
      <c r="E167" s="24"/>
      <c r="F167" s="24"/>
      <c r="G167" s="24"/>
      <c r="I167" s="16"/>
      <c r="J167" s="24"/>
      <c r="K167" s="25"/>
      <c r="L167" s="22"/>
      <c r="M167" s="16"/>
      <c r="Q167" s="13" t="e">
        <f>IF(Q166&lt;'Aansluitproces Digipoort PI'!$D$17,Q166+1,"")</f>
        <v>#REF!</v>
      </c>
      <c r="R167" t="e">
        <f>IF(Q167&lt;&gt;"",SUMIF('Aansluitproces Digipoort PI'!E$27:E$108,'Aansluitproces Digipoort PI'!Q167,'Aansluitproces Digipoort PI'!$J$27:$J$108),"")</f>
        <v>#REF!</v>
      </c>
      <c r="S167" t="e">
        <f>IF(Q167&lt;&gt;"",SUMIF('Aansluitproces Digipoort PI'!G$27:G$108,'Aansluitproces Digipoort PI'!$Q167,'Aansluitproces Digipoort PI'!$J$27:$J$108),"")</f>
        <v>#REF!</v>
      </c>
      <c r="T167" t="e">
        <f>IF(Q167&lt;&gt;"",SUMIF('Aansluitproces Digipoort PI'!H$27:H$108,'Aansluitproces Digipoort PI'!Q167,'Aansluitproces Digipoort PI'!$J$27:$J$108),"")</f>
        <v>#REF!</v>
      </c>
      <c r="U167" s="35" t="e">
        <f>SUM(R$4:R167)/R$206</f>
        <v>#REF!</v>
      </c>
      <c r="V167" s="35" t="e">
        <f>SUM(S$4:S167)/S$206</f>
        <v>#REF!</v>
      </c>
      <c r="W167" s="35" t="e">
        <f>SUM(T$4:T167)/S$206</f>
        <v>#REF!</v>
      </c>
    </row>
    <row r="168" spans="2:24" x14ac:dyDescent="0.2">
      <c r="B168" s="254" t="s">
        <v>134</v>
      </c>
      <c r="C168" s="24"/>
      <c r="D168" s="24"/>
      <c r="E168" s="24"/>
      <c r="F168" s="24"/>
      <c r="G168" s="24"/>
      <c r="I168" s="16"/>
      <c r="J168" s="24"/>
      <c r="K168" s="25"/>
      <c r="L168" s="22"/>
      <c r="M168" s="16"/>
      <c r="Q168" s="13" t="e">
        <f>IF(Q167&lt;'Aansluitproces Digipoort PI'!$D$17,Q167+1,"")</f>
        <v>#REF!</v>
      </c>
      <c r="R168" t="e">
        <f>IF(Q168&lt;&gt;"",SUMIF('Aansluitproces Digipoort PI'!E$27:E$108,'Aansluitproces Digipoort PI'!Q168,'Aansluitproces Digipoort PI'!$J$27:$J$108),"")</f>
        <v>#REF!</v>
      </c>
      <c r="S168" t="e">
        <f>IF(Q168&lt;&gt;"",SUMIF('Aansluitproces Digipoort PI'!G$27:G$108,'Aansluitproces Digipoort PI'!$Q168,'Aansluitproces Digipoort PI'!$J$27:$J$108),"")</f>
        <v>#REF!</v>
      </c>
      <c r="T168" t="e">
        <f>IF(Q168&lt;&gt;"",SUMIF('Aansluitproces Digipoort PI'!H$27:H$108,'Aansluitproces Digipoort PI'!Q168,'Aansluitproces Digipoort PI'!$J$27:$J$108),"")</f>
        <v>#REF!</v>
      </c>
      <c r="U168" s="35" t="e">
        <f>SUM(R$4:R168)/R$206</f>
        <v>#REF!</v>
      </c>
      <c r="V168" s="35" t="e">
        <f>SUM(S$4:S168)/S$206</f>
        <v>#REF!</v>
      </c>
      <c r="W168" s="35" t="e">
        <f>SUM(T$4:T168)/S$206</f>
        <v>#REF!</v>
      </c>
    </row>
    <row r="169" spans="2:24" x14ac:dyDescent="0.2">
      <c r="B169" s="22" t="s">
        <v>135</v>
      </c>
      <c r="C169" s="24"/>
      <c r="D169" s="24"/>
      <c r="E169" s="24"/>
      <c r="F169" s="24"/>
      <c r="G169" s="24"/>
      <c r="I169" s="16"/>
      <c r="J169" s="24"/>
      <c r="K169" s="25"/>
      <c r="L169" s="22"/>
      <c r="M169" s="16"/>
      <c r="Q169" s="13" t="e">
        <f>IF(Q168&lt;'Aansluitproces Digipoort PI'!$D$17,Q168+1,"")</f>
        <v>#REF!</v>
      </c>
      <c r="R169" t="e">
        <f>IF(Q169&lt;&gt;"",SUMIF('Aansluitproces Digipoort PI'!E$27:E$108,'Aansluitproces Digipoort PI'!Q169,'Aansluitproces Digipoort PI'!$J$27:$J$108),"")</f>
        <v>#REF!</v>
      </c>
      <c r="S169" t="e">
        <f>IF(Q169&lt;&gt;"",SUMIF('Aansluitproces Digipoort PI'!G$27:G$108,'Aansluitproces Digipoort PI'!$Q169,'Aansluitproces Digipoort PI'!$J$27:$J$108),"")</f>
        <v>#REF!</v>
      </c>
      <c r="T169" t="e">
        <f>IF(Q169&lt;&gt;"",SUMIF('Aansluitproces Digipoort PI'!H$27:H$108,'Aansluitproces Digipoort PI'!Q169,'Aansluitproces Digipoort PI'!$J$27:$J$108),"")</f>
        <v>#REF!</v>
      </c>
      <c r="U169" s="35" t="e">
        <f>SUM(R$4:R169)/R$206</f>
        <v>#REF!</v>
      </c>
      <c r="V169" s="35" t="e">
        <f>SUM(S$4:S169)/S$206</f>
        <v>#REF!</v>
      </c>
      <c r="W169" s="35" t="e">
        <f>SUM(T$4:T169)/S$206</f>
        <v>#REF!</v>
      </c>
    </row>
    <row r="170" spans="2:24" x14ac:dyDescent="0.2">
      <c r="B170" s="22" t="s">
        <v>136</v>
      </c>
      <c r="C170" s="24"/>
      <c r="D170" s="24"/>
      <c r="E170" s="24"/>
      <c r="F170" s="24"/>
      <c r="G170" s="24"/>
      <c r="I170" s="16"/>
      <c r="J170" s="24"/>
      <c r="K170" s="25"/>
      <c r="L170" s="22"/>
      <c r="M170" s="16"/>
      <c r="Q170" s="13" t="e">
        <f>IF(Q169&lt;'Aansluitproces Digipoort PI'!$D$17,Q169+1,"")</f>
        <v>#REF!</v>
      </c>
      <c r="R170" t="e">
        <f>IF(Q170&lt;&gt;"",SUMIF('Aansluitproces Digipoort PI'!E$27:E$108,'Aansluitproces Digipoort PI'!Q170,'Aansluitproces Digipoort PI'!$J$27:$J$108),"")</f>
        <v>#REF!</v>
      </c>
      <c r="S170" t="e">
        <f>IF(Q170&lt;&gt;"",SUMIF('Aansluitproces Digipoort PI'!G$27:G$108,'Aansluitproces Digipoort PI'!$Q170,'Aansluitproces Digipoort PI'!$J$27:$J$108),"")</f>
        <v>#REF!</v>
      </c>
      <c r="T170" t="e">
        <f>IF(Q170&lt;&gt;"",SUMIF('Aansluitproces Digipoort PI'!H$27:H$108,'Aansluitproces Digipoort PI'!Q170,'Aansluitproces Digipoort PI'!$J$27:$J$108),"")</f>
        <v>#REF!</v>
      </c>
      <c r="U170" s="35" t="e">
        <f>SUM(R$4:R170)/R$206</f>
        <v>#REF!</v>
      </c>
      <c r="V170" s="35" t="e">
        <f>SUM(S$4:S170)/S$206</f>
        <v>#REF!</v>
      </c>
      <c r="W170" s="35" t="e">
        <f>SUM(T$4:T170)/S$206</f>
        <v>#REF!</v>
      </c>
    </row>
    <row r="171" spans="2:24" x14ac:dyDescent="0.2">
      <c r="B171" s="22" t="s">
        <v>137</v>
      </c>
      <c r="C171" s="24"/>
      <c r="D171" s="24"/>
      <c r="E171" s="24"/>
      <c r="F171" s="24"/>
      <c r="G171" s="24"/>
      <c r="I171" s="16"/>
      <c r="J171" s="24"/>
      <c r="K171" s="25"/>
      <c r="L171" s="22"/>
      <c r="M171" s="16"/>
      <c r="Q171" s="13" t="e">
        <f>IF(Q170&lt;'Aansluitproces Digipoort PI'!$D$17,Q170+1,"")</f>
        <v>#REF!</v>
      </c>
      <c r="R171" t="e">
        <f>IF(Q171&lt;&gt;"",SUMIF('Aansluitproces Digipoort PI'!E$27:E$108,'Aansluitproces Digipoort PI'!Q171,'Aansluitproces Digipoort PI'!$J$27:$J$108),"")</f>
        <v>#REF!</v>
      </c>
      <c r="S171" t="e">
        <f>IF(Q171&lt;&gt;"",SUMIF('Aansluitproces Digipoort PI'!G$27:G$108,'Aansluitproces Digipoort PI'!$Q171,'Aansluitproces Digipoort PI'!$J$27:$J$108),"")</f>
        <v>#REF!</v>
      </c>
      <c r="T171" t="e">
        <f>IF(Q171&lt;&gt;"",SUMIF('Aansluitproces Digipoort PI'!H$27:H$108,'Aansluitproces Digipoort PI'!Q171,'Aansluitproces Digipoort PI'!$J$27:$J$108),"")</f>
        <v>#REF!</v>
      </c>
      <c r="U171" s="35" t="e">
        <f>SUM(R$4:R171)/R$206</f>
        <v>#REF!</v>
      </c>
      <c r="V171" s="35" t="e">
        <f>SUM(S$4:S171)/S$206</f>
        <v>#REF!</v>
      </c>
      <c r="W171" s="35" t="e">
        <f>SUM(T$4:T171)/S$206</f>
        <v>#REF!</v>
      </c>
    </row>
    <row r="172" spans="2:24" x14ac:dyDescent="0.2">
      <c r="B172" s="22" t="s">
        <v>144</v>
      </c>
      <c r="C172" s="24"/>
      <c r="D172" s="24"/>
      <c r="E172" s="24"/>
      <c r="F172" s="24"/>
      <c r="G172" s="24"/>
      <c r="I172" s="16"/>
      <c r="J172" s="24"/>
      <c r="K172" s="25"/>
      <c r="L172" s="22"/>
      <c r="M172" s="16"/>
      <c r="Q172" s="13" t="e">
        <f>IF(Q171&lt;'Aansluitproces Digipoort PI'!$D$17,Q171+1,"")</f>
        <v>#REF!</v>
      </c>
      <c r="R172" t="e">
        <f>IF(Q172&lt;&gt;"",SUMIF('Aansluitproces Digipoort PI'!E$27:E$108,'Aansluitproces Digipoort PI'!Q172,'Aansluitproces Digipoort PI'!$J$27:$J$108),"")</f>
        <v>#REF!</v>
      </c>
      <c r="S172" t="e">
        <f>IF(Q172&lt;&gt;"",SUMIF('Aansluitproces Digipoort PI'!G$27:G$108,'Aansluitproces Digipoort PI'!$Q172,'Aansluitproces Digipoort PI'!$J$27:$J$108),"")</f>
        <v>#REF!</v>
      </c>
      <c r="T172" t="e">
        <f>IF(Q172&lt;&gt;"",SUMIF('Aansluitproces Digipoort PI'!H$27:H$108,'Aansluitproces Digipoort PI'!Q172,'Aansluitproces Digipoort PI'!$J$27:$J$108),"")</f>
        <v>#REF!</v>
      </c>
      <c r="U172" s="35" t="e">
        <f>SUM(R$4:R172)/R$206</f>
        <v>#REF!</v>
      </c>
      <c r="V172" s="35" t="e">
        <f>SUM(S$4:S172)/S$206</f>
        <v>#REF!</v>
      </c>
      <c r="W172" s="35" t="e">
        <f>SUM(T$4:T172)/S$206</f>
        <v>#REF!</v>
      </c>
    </row>
    <row r="173" spans="2:24" x14ac:dyDescent="0.2">
      <c r="B173" s="22"/>
      <c r="C173" s="24"/>
      <c r="D173" s="24"/>
      <c r="E173" s="24"/>
      <c r="F173" s="24"/>
      <c r="G173" s="24"/>
      <c r="I173" s="16"/>
      <c r="J173" s="24"/>
      <c r="K173" s="25"/>
      <c r="L173" s="22"/>
      <c r="M173" s="16"/>
      <c r="Q173" s="13" t="e">
        <f>IF(Q172&lt;'Aansluitproces Digipoort PI'!$D$17,Q172+1,"")</f>
        <v>#REF!</v>
      </c>
      <c r="R173" t="e">
        <f>IF(Q173&lt;&gt;"",SUMIF('Aansluitproces Digipoort PI'!E$27:E$108,'Aansluitproces Digipoort PI'!Q173,'Aansluitproces Digipoort PI'!$J$27:$J$108),"")</f>
        <v>#REF!</v>
      </c>
      <c r="S173" t="e">
        <f>IF(Q173&lt;&gt;"",SUMIF('Aansluitproces Digipoort PI'!G$27:G$108,'Aansluitproces Digipoort PI'!$Q173,'Aansluitproces Digipoort PI'!$J$27:$J$108),"")</f>
        <v>#REF!</v>
      </c>
      <c r="T173" t="e">
        <f>IF(Q173&lt;&gt;"",SUMIF('Aansluitproces Digipoort PI'!H$27:H$108,'Aansluitproces Digipoort PI'!Q173,'Aansluitproces Digipoort PI'!$J$27:$J$108),"")</f>
        <v>#REF!</v>
      </c>
      <c r="U173" s="35" t="e">
        <f>SUM(R$4:R173)/R$206</f>
        <v>#REF!</v>
      </c>
      <c r="V173" s="35" t="e">
        <f>SUM(S$4:S173)/S$206</f>
        <v>#REF!</v>
      </c>
      <c r="W173" s="35" t="e">
        <f>SUM(T$4:T173)/S$206</f>
        <v>#REF!</v>
      </c>
    </row>
    <row r="174" spans="2:24" x14ac:dyDescent="0.2">
      <c r="B174" s="254" t="s">
        <v>138</v>
      </c>
      <c r="C174" s="24"/>
      <c r="D174" s="24"/>
      <c r="E174" s="24"/>
      <c r="F174" s="24"/>
      <c r="G174" s="24"/>
      <c r="I174" s="16"/>
      <c r="J174" s="24"/>
      <c r="K174" s="25"/>
      <c r="L174" s="22"/>
      <c r="M174" s="16"/>
      <c r="Q174" s="13" t="e">
        <f>IF(Q173&lt;'Aansluitproces Digipoort PI'!$D$17,Q173+1,"")</f>
        <v>#REF!</v>
      </c>
      <c r="R174" t="e">
        <f>IF(Q174&lt;&gt;"",SUMIF('Aansluitproces Digipoort PI'!E$27:E$108,'Aansluitproces Digipoort PI'!Q174,'Aansluitproces Digipoort PI'!$J$27:$J$108),"")</f>
        <v>#REF!</v>
      </c>
      <c r="S174" t="e">
        <f>IF(Q174&lt;&gt;"",SUMIF('Aansluitproces Digipoort PI'!G$27:G$108,'Aansluitproces Digipoort PI'!$Q174,'Aansluitproces Digipoort PI'!$J$27:$J$108),"")</f>
        <v>#REF!</v>
      </c>
      <c r="T174" t="e">
        <f>IF(Q174&lt;&gt;"",SUMIF('Aansluitproces Digipoort PI'!H$27:H$108,'Aansluitproces Digipoort PI'!Q174,'Aansluitproces Digipoort PI'!$J$27:$J$108),"")</f>
        <v>#REF!</v>
      </c>
      <c r="U174" s="35" t="e">
        <f>SUM(R$4:R174)/R$206</f>
        <v>#REF!</v>
      </c>
      <c r="V174" s="35" t="e">
        <f>SUM(S$4:S174)/S$206</f>
        <v>#REF!</v>
      </c>
      <c r="W174" s="35" t="e">
        <f>SUM(T$4:T174)/S$206</f>
        <v>#REF!</v>
      </c>
    </row>
    <row r="175" spans="2:24" x14ac:dyDescent="0.2">
      <c r="B175" s="22" t="s">
        <v>150</v>
      </c>
      <c r="C175" s="24"/>
      <c r="D175" s="24"/>
      <c r="E175" s="24"/>
      <c r="F175" s="24"/>
      <c r="G175" s="24"/>
      <c r="I175" s="16"/>
      <c r="J175" s="24"/>
      <c r="K175" s="25"/>
      <c r="L175" s="22"/>
      <c r="M175" s="16"/>
      <c r="Q175" s="13" t="e">
        <f>IF(Q174&lt;'Aansluitproces Digipoort PI'!$D$17,Q174+1,"")</f>
        <v>#REF!</v>
      </c>
      <c r="R175" t="e">
        <f>IF(Q175&lt;&gt;"",SUMIF('Aansluitproces Digipoort PI'!E$27:E$108,'Aansluitproces Digipoort PI'!Q175,'Aansluitproces Digipoort PI'!$J$27:$J$108),"")</f>
        <v>#REF!</v>
      </c>
      <c r="S175" t="e">
        <f>IF(Q175&lt;&gt;"",SUMIF('Aansluitproces Digipoort PI'!G$27:G$108,'Aansluitproces Digipoort PI'!$Q175,'Aansluitproces Digipoort PI'!$J$27:$J$108),"")</f>
        <v>#REF!</v>
      </c>
      <c r="T175" t="e">
        <f>IF(Q175&lt;&gt;"",SUMIF('Aansluitproces Digipoort PI'!H$27:H$108,'Aansluitproces Digipoort PI'!Q175,'Aansluitproces Digipoort PI'!$J$27:$J$108),"")</f>
        <v>#REF!</v>
      </c>
      <c r="U175" s="35" t="e">
        <f>SUM(R$4:R175)/R$206</f>
        <v>#REF!</v>
      </c>
      <c r="V175" s="35" t="e">
        <f>SUM(S$4:S175)/S$206</f>
        <v>#REF!</v>
      </c>
      <c r="W175" s="35" t="e">
        <f>SUM(T$4:T175)/S$206</f>
        <v>#REF!</v>
      </c>
    </row>
    <row r="176" spans="2:24" x14ac:dyDescent="0.2">
      <c r="B176" s="22"/>
      <c r="C176" s="24"/>
      <c r="D176" s="24"/>
      <c r="E176" s="24"/>
      <c r="F176" s="24"/>
      <c r="G176" s="24"/>
      <c r="I176" s="16"/>
      <c r="J176" s="24"/>
      <c r="K176" s="25"/>
      <c r="L176" s="22"/>
      <c r="M176" s="16"/>
      <c r="Q176" s="13" t="e">
        <f>IF(Q175&lt;'Aansluitproces Digipoort PI'!$D$17,Q175+1,"")</f>
        <v>#REF!</v>
      </c>
      <c r="R176" t="e">
        <f>IF(Q176&lt;&gt;"",SUMIF('Aansluitproces Digipoort PI'!E$27:E$108,'Aansluitproces Digipoort PI'!Q176,'Aansluitproces Digipoort PI'!$J$27:$J$108),"")</f>
        <v>#REF!</v>
      </c>
      <c r="S176" t="e">
        <f>IF(Q176&lt;&gt;"",SUMIF('Aansluitproces Digipoort PI'!G$27:G$108,'Aansluitproces Digipoort PI'!$Q176,'Aansluitproces Digipoort PI'!$J$27:$J$108),"")</f>
        <v>#REF!</v>
      </c>
      <c r="T176" t="e">
        <f>IF(Q176&lt;&gt;"",SUMIF('Aansluitproces Digipoort PI'!H$27:H$108,'Aansluitproces Digipoort PI'!Q176,'Aansluitproces Digipoort PI'!$J$27:$J$108),"")</f>
        <v>#REF!</v>
      </c>
      <c r="U176" s="35" t="e">
        <f>SUM(R$4:R176)/R$206</f>
        <v>#REF!</v>
      </c>
      <c r="V176" s="35" t="e">
        <f>SUM(S$4:S176)/S$206</f>
        <v>#REF!</v>
      </c>
      <c r="W176" s="35" t="e">
        <f>SUM(T$4:T176)/S$206</f>
        <v>#REF!</v>
      </c>
    </row>
    <row r="177" spans="2:23" x14ac:dyDescent="0.2">
      <c r="B177" s="254" t="s">
        <v>148</v>
      </c>
      <c r="C177" s="24"/>
      <c r="D177" s="24"/>
      <c r="E177" s="24"/>
      <c r="F177" s="24"/>
      <c r="G177" s="24"/>
      <c r="I177" s="16"/>
      <c r="J177" s="24"/>
      <c r="K177" s="25"/>
      <c r="L177" s="22"/>
      <c r="M177" s="16"/>
      <c r="Q177" s="13" t="e">
        <f>IF(Q176&lt;'Aansluitproces Digipoort PI'!$D$17,Q176+1,"")</f>
        <v>#REF!</v>
      </c>
      <c r="R177" t="e">
        <f>IF(Q177&lt;&gt;"",SUMIF('Aansluitproces Digipoort PI'!E$27:E$108,'Aansluitproces Digipoort PI'!Q177,'Aansluitproces Digipoort PI'!$J$27:$J$108),"")</f>
        <v>#REF!</v>
      </c>
      <c r="S177" t="e">
        <f>IF(Q177&lt;&gt;"",SUMIF('Aansluitproces Digipoort PI'!G$27:G$108,'Aansluitproces Digipoort PI'!$Q177,'Aansluitproces Digipoort PI'!$J$27:$J$108),"")</f>
        <v>#REF!</v>
      </c>
      <c r="T177" t="e">
        <f>IF(Q177&lt;&gt;"",SUMIF('Aansluitproces Digipoort PI'!H$27:H$108,'Aansluitproces Digipoort PI'!Q177,'Aansluitproces Digipoort PI'!$J$27:$J$108),"")</f>
        <v>#REF!</v>
      </c>
      <c r="U177" s="35" t="e">
        <f>SUM(R$4:R177)/R$206</f>
        <v>#REF!</v>
      </c>
      <c r="V177" s="35" t="e">
        <f>SUM(S$4:S177)/S$206</f>
        <v>#REF!</v>
      </c>
      <c r="W177" s="35" t="e">
        <f>SUM(T$4:T177)/S$206</f>
        <v>#REF!</v>
      </c>
    </row>
    <row r="178" spans="2:23" ht="24.75" customHeight="1" x14ac:dyDescent="0.2">
      <c r="B178" s="330" t="s">
        <v>154</v>
      </c>
      <c r="C178" s="330"/>
      <c r="D178" s="330"/>
      <c r="E178" s="330"/>
      <c r="F178" s="330"/>
      <c r="G178" s="330"/>
      <c r="H178" s="330"/>
      <c r="I178" s="330"/>
      <c r="J178" s="330"/>
      <c r="K178" s="330"/>
      <c r="L178" s="330"/>
      <c r="M178" s="16"/>
      <c r="Q178" s="13" t="e">
        <f>IF(Q177&lt;'Aansluitproces Digipoort PI'!$D$17,Q177+1,"")</f>
        <v>#REF!</v>
      </c>
      <c r="R178" t="e">
        <f>IF(Q178&lt;&gt;"",SUMIF('Aansluitproces Digipoort PI'!E$27:E$108,'Aansluitproces Digipoort PI'!Q178,'Aansluitproces Digipoort PI'!$J$27:$J$108),"")</f>
        <v>#REF!</v>
      </c>
      <c r="S178" t="e">
        <f>IF(Q178&lt;&gt;"",SUMIF('Aansluitproces Digipoort PI'!G$27:G$108,'Aansluitproces Digipoort PI'!$Q178,'Aansluitproces Digipoort PI'!$J$27:$J$108),"")</f>
        <v>#REF!</v>
      </c>
      <c r="T178" t="e">
        <f>IF(Q178&lt;&gt;"",SUMIF('Aansluitproces Digipoort PI'!H$27:H$108,'Aansluitproces Digipoort PI'!Q178,'Aansluitproces Digipoort PI'!$J$27:$J$108),"")</f>
        <v>#REF!</v>
      </c>
      <c r="U178" s="35" t="e">
        <f>SUM(R$4:R178)/R$206</f>
        <v>#REF!</v>
      </c>
      <c r="V178" s="35" t="e">
        <f>SUM(S$4:S178)/S$206</f>
        <v>#REF!</v>
      </c>
      <c r="W178" s="35" t="e">
        <f>SUM(T$4:T178)/S$206</f>
        <v>#REF!</v>
      </c>
    </row>
    <row r="179" spans="2:23" x14ac:dyDescent="0.2">
      <c r="B179" s="22"/>
      <c r="C179" s="24"/>
      <c r="D179" s="24"/>
      <c r="E179" s="24"/>
      <c r="F179" s="24"/>
      <c r="G179" s="24"/>
      <c r="I179" s="16"/>
      <c r="J179" s="24"/>
      <c r="K179" s="25"/>
      <c r="L179" s="22"/>
      <c r="M179" s="16"/>
      <c r="Q179" s="13" t="e">
        <f>IF(Q178&lt;'Aansluitproces Digipoort PI'!$D$17,Q178+1,"")</f>
        <v>#REF!</v>
      </c>
      <c r="R179" t="e">
        <f>IF(Q179&lt;&gt;"",SUMIF('Aansluitproces Digipoort PI'!E$27:E$108,'Aansluitproces Digipoort PI'!Q179,'Aansluitproces Digipoort PI'!$J$27:$J$108),"")</f>
        <v>#REF!</v>
      </c>
      <c r="S179" t="e">
        <f>IF(Q179&lt;&gt;"",SUMIF('Aansluitproces Digipoort PI'!G$27:G$108,'Aansluitproces Digipoort PI'!$Q179,'Aansluitproces Digipoort PI'!$J$27:$J$108),"")</f>
        <v>#REF!</v>
      </c>
      <c r="T179" t="e">
        <f>IF(Q179&lt;&gt;"",SUMIF('Aansluitproces Digipoort PI'!H$27:H$108,'Aansluitproces Digipoort PI'!Q179,'Aansluitproces Digipoort PI'!$J$27:$J$108),"")</f>
        <v>#REF!</v>
      </c>
      <c r="U179" s="35" t="e">
        <f>SUM(R$4:R179)/R$206</f>
        <v>#REF!</v>
      </c>
      <c r="V179" s="35" t="e">
        <f>SUM(S$4:S179)/S$206</f>
        <v>#REF!</v>
      </c>
      <c r="W179" s="35" t="e">
        <f>SUM(T$4:T179)/S$206</f>
        <v>#REF!</v>
      </c>
    </row>
    <row r="180" spans="2:23" x14ac:dyDescent="0.2">
      <c r="B180" s="254" t="s">
        <v>151</v>
      </c>
      <c r="C180" s="24"/>
      <c r="D180" s="24"/>
      <c r="E180" s="24"/>
      <c r="F180" s="24"/>
      <c r="G180" s="24"/>
      <c r="I180" s="16"/>
      <c r="J180" s="24"/>
      <c r="K180" s="25"/>
      <c r="L180" s="22"/>
      <c r="M180" s="16"/>
      <c r="Q180" s="13" t="e">
        <f>IF(Q179&lt;'Aansluitproces Digipoort PI'!$D$17,Q179+1,"")</f>
        <v>#REF!</v>
      </c>
      <c r="R180" t="e">
        <f>IF(Q180&lt;&gt;"",SUMIF('Aansluitproces Digipoort PI'!E$27:E$108,'Aansluitproces Digipoort PI'!Q180,'Aansluitproces Digipoort PI'!$J$27:$J$108),"")</f>
        <v>#REF!</v>
      </c>
      <c r="S180" t="e">
        <f>IF(Q180&lt;&gt;"",SUMIF('Aansluitproces Digipoort PI'!G$27:G$108,'Aansluitproces Digipoort PI'!$Q180,'Aansluitproces Digipoort PI'!$J$27:$J$108),"")</f>
        <v>#REF!</v>
      </c>
      <c r="T180" t="e">
        <f>IF(Q180&lt;&gt;"",SUMIF('Aansluitproces Digipoort PI'!H$27:H$108,'Aansluitproces Digipoort PI'!Q180,'Aansluitproces Digipoort PI'!$J$27:$J$108),"")</f>
        <v>#REF!</v>
      </c>
      <c r="U180" s="35" t="e">
        <f>SUM(R$4:R180)/R$206</f>
        <v>#REF!</v>
      </c>
      <c r="V180" s="35" t="e">
        <f>SUM(S$4:S180)/S$206</f>
        <v>#REF!</v>
      </c>
      <c r="W180" s="35" t="e">
        <f>SUM(T$4:T180)/S$206</f>
        <v>#REF!</v>
      </c>
    </row>
    <row r="181" spans="2:23" x14ac:dyDescent="0.2">
      <c r="B181" s="22" t="s">
        <v>152</v>
      </c>
      <c r="C181" s="24"/>
      <c r="D181" s="24"/>
      <c r="E181" s="24"/>
      <c r="F181" s="24"/>
      <c r="G181" s="24"/>
      <c r="I181" s="16"/>
      <c r="J181" s="24"/>
      <c r="K181" s="25"/>
      <c r="L181" s="22"/>
      <c r="M181" s="16"/>
      <c r="Q181" s="13" t="e">
        <f>IF(Q180&lt;'Aansluitproces Digipoort PI'!$D$17,Q180+1,"")</f>
        <v>#REF!</v>
      </c>
      <c r="R181" t="e">
        <f>IF(Q181&lt;&gt;"",SUMIF('Aansluitproces Digipoort PI'!E$27:E$108,'Aansluitproces Digipoort PI'!Q181,'Aansluitproces Digipoort PI'!$J$27:$J$108),"")</f>
        <v>#REF!</v>
      </c>
      <c r="S181" t="e">
        <f>IF(Q181&lt;&gt;"",SUMIF('Aansluitproces Digipoort PI'!G$27:G$108,'Aansluitproces Digipoort PI'!$Q181,'Aansluitproces Digipoort PI'!$J$27:$J$108),"")</f>
        <v>#REF!</v>
      </c>
      <c r="T181" t="e">
        <f>IF(Q181&lt;&gt;"",SUMIF('Aansluitproces Digipoort PI'!H$27:H$108,'Aansluitproces Digipoort PI'!Q181,'Aansluitproces Digipoort PI'!$J$27:$J$108),"")</f>
        <v>#REF!</v>
      </c>
      <c r="U181" s="35" t="e">
        <f>SUM(R$4:R181)/R$206</f>
        <v>#REF!</v>
      </c>
      <c r="V181" s="35" t="e">
        <f>SUM(S$4:S181)/S$206</f>
        <v>#REF!</v>
      </c>
      <c r="W181" s="35" t="e">
        <f>SUM(T$4:T181)/S$206</f>
        <v>#REF!</v>
      </c>
    </row>
    <row r="182" spans="2:23" x14ac:dyDescent="0.2">
      <c r="B182" s="22" t="s">
        <v>153</v>
      </c>
      <c r="C182" s="24"/>
      <c r="D182" s="24"/>
      <c r="E182" s="24"/>
      <c r="F182" s="24"/>
      <c r="G182" s="24"/>
      <c r="I182" s="16"/>
      <c r="J182" s="24"/>
      <c r="K182" s="25"/>
      <c r="L182" s="22"/>
      <c r="M182" s="16"/>
      <c r="Q182" s="13" t="e">
        <f>IF(Q181&lt;'Aansluitproces Digipoort PI'!$D$17,Q181+1,"")</f>
        <v>#REF!</v>
      </c>
      <c r="R182" t="e">
        <f>IF(Q182&lt;&gt;"",SUMIF('Aansluitproces Digipoort PI'!E$27:E$108,'Aansluitproces Digipoort PI'!Q182,'Aansluitproces Digipoort PI'!$J$27:$J$108),"")</f>
        <v>#REF!</v>
      </c>
      <c r="S182" t="e">
        <f>IF(Q182&lt;&gt;"",SUMIF('Aansluitproces Digipoort PI'!G$27:G$108,'Aansluitproces Digipoort PI'!$Q182,'Aansluitproces Digipoort PI'!$J$27:$J$108),"")</f>
        <v>#REF!</v>
      </c>
      <c r="T182" t="e">
        <f>IF(Q182&lt;&gt;"",SUMIF('Aansluitproces Digipoort PI'!H$27:H$108,'Aansluitproces Digipoort PI'!Q182,'Aansluitproces Digipoort PI'!$J$27:$J$108),"")</f>
        <v>#REF!</v>
      </c>
      <c r="U182" s="35" t="e">
        <f>SUM(R$4:R182)/R$206</f>
        <v>#REF!</v>
      </c>
      <c r="V182" s="35" t="e">
        <f>SUM(S$4:S182)/S$206</f>
        <v>#REF!</v>
      </c>
      <c r="W182" s="35" t="e">
        <f>SUM(T$4:T182)/S$206</f>
        <v>#REF!</v>
      </c>
    </row>
    <row r="183" spans="2:23" x14ac:dyDescent="0.2">
      <c r="C183" s="24"/>
      <c r="D183" s="24"/>
      <c r="E183" s="24"/>
      <c r="F183" s="24"/>
      <c r="G183" s="24"/>
      <c r="I183" s="16"/>
      <c r="J183" s="24"/>
      <c r="K183" s="25"/>
      <c r="L183" s="22"/>
      <c r="M183" s="16"/>
      <c r="Q183" s="13" t="e">
        <f>IF(Q182&lt;'Aansluitproces Digipoort PI'!$D$17,Q182+1,"")</f>
        <v>#REF!</v>
      </c>
      <c r="R183" t="e">
        <f>IF(Q183&lt;&gt;"",SUMIF('Aansluitproces Digipoort PI'!E$27:E$108,'Aansluitproces Digipoort PI'!Q183,'Aansluitproces Digipoort PI'!$J$27:$J$108),"")</f>
        <v>#REF!</v>
      </c>
      <c r="S183" t="e">
        <f>IF(Q183&lt;&gt;"",SUMIF('Aansluitproces Digipoort PI'!G$27:G$108,'Aansluitproces Digipoort PI'!$Q183,'Aansluitproces Digipoort PI'!$J$27:$J$108),"")</f>
        <v>#REF!</v>
      </c>
      <c r="T183" t="e">
        <f>IF(Q183&lt;&gt;"",SUMIF('Aansluitproces Digipoort PI'!H$27:H$108,'Aansluitproces Digipoort PI'!Q183,'Aansluitproces Digipoort PI'!$J$27:$J$108),"")</f>
        <v>#REF!</v>
      </c>
      <c r="U183" s="35" t="e">
        <f>SUM(R$4:R183)/R$206</f>
        <v>#REF!</v>
      </c>
      <c r="V183" s="35" t="e">
        <f>SUM(S$4:S183)/S$206</f>
        <v>#REF!</v>
      </c>
      <c r="W183" s="35" t="e">
        <f>SUM(T$4:T183)/S$206</f>
        <v>#REF!</v>
      </c>
    </row>
    <row r="184" spans="2:23" x14ac:dyDescent="0.2">
      <c r="B184" s="22"/>
      <c r="C184" s="24"/>
      <c r="D184" s="24"/>
      <c r="E184" s="24"/>
      <c r="F184" s="24"/>
      <c r="G184" s="24"/>
      <c r="I184" s="16"/>
      <c r="J184" s="24"/>
      <c r="K184" s="25"/>
      <c r="L184" s="22"/>
      <c r="M184" s="16"/>
      <c r="Q184" s="13" t="e">
        <f>IF(Q183&lt;'Aansluitproces Digipoort PI'!$D$17,Q183+1,"")</f>
        <v>#REF!</v>
      </c>
      <c r="R184" t="e">
        <f>IF(Q184&lt;&gt;"",SUMIF('Aansluitproces Digipoort PI'!E$27:E$108,'Aansluitproces Digipoort PI'!Q184,'Aansluitproces Digipoort PI'!$J$27:$J$108),"")</f>
        <v>#REF!</v>
      </c>
      <c r="S184" t="e">
        <f>IF(Q184&lt;&gt;"",SUMIF('Aansluitproces Digipoort PI'!G$27:G$108,'Aansluitproces Digipoort PI'!$Q184,'Aansluitproces Digipoort PI'!$J$27:$J$108),"")</f>
        <v>#REF!</v>
      </c>
      <c r="T184" t="e">
        <f>IF(Q184&lt;&gt;"",SUMIF('Aansluitproces Digipoort PI'!H$27:H$108,'Aansluitproces Digipoort PI'!Q184,'Aansluitproces Digipoort PI'!$J$27:$J$108),"")</f>
        <v>#REF!</v>
      </c>
      <c r="U184" s="35" t="e">
        <f>SUM(R$4:R184)/R$206</f>
        <v>#REF!</v>
      </c>
      <c r="V184" s="35" t="e">
        <f>SUM(S$4:S184)/S$206</f>
        <v>#REF!</v>
      </c>
      <c r="W184" s="35" t="e">
        <f>SUM(T$4:T184)/S$206</f>
        <v>#REF!</v>
      </c>
    </row>
    <row r="185" spans="2:23" x14ac:dyDescent="0.2">
      <c r="B185" s="293"/>
      <c r="C185" s="292"/>
      <c r="D185" s="24"/>
      <c r="E185" s="24"/>
      <c r="F185" s="24"/>
      <c r="G185" s="24"/>
      <c r="I185" s="16"/>
      <c r="J185" s="24"/>
      <c r="K185" s="25"/>
      <c r="L185" s="22"/>
      <c r="M185" s="16"/>
      <c r="Q185" s="13" t="e">
        <f>IF(Q184&lt;'Aansluitproces Digipoort PI'!$D$17,Q184+1,"")</f>
        <v>#REF!</v>
      </c>
      <c r="R185" t="e">
        <f>IF(Q185&lt;&gt;"",SUMIF('Aansluitproces Digipoort PI'!E$27:E$108,'Aansluitproces Digipoort PI'!Q185,'Aansluitproces Digipoort PI'!$J$27:$J$108),"")</f>
        <v>#REF!</v>
      </c>
      <c r="S185" t="e">
        <f>IF(Q185&lt;&gt;"",SUMIF('Aansluitproces Digipoort PI'!G$27:G$108,'Aansluitproces Digipoort PI'!$Q185,'Aansluitproces Digipoort PI'!$J$27:$J$108),"")</f>
        <v>#REF!</v>
      </c>
      <c r="T185" t="e">
        <f>IF(Q185&lt;&gt;"",SUMIF('Aansluitproces Digipoort PI'!H$27:H$108,'Aansluitproces Digipoort PI'!Q185,'Aansluitproces Digipoort PI'!$J$27:$J$108),"")</f>
        <v>#REF!</v>
      </c>
      <c r="U185" s="35" t="e">
        <f>SUM(R$4:R185)/R$206</f>
        <v>#REF!</v>
      </c>
      <c r="V185" s="35" t="e">
        <f>SUM(S$4:S185)/S$206</f>
        <v>#REF!</v>
      </c>
      <c r="W185" s="35" t="e">
        <f>SUM(T$4:T185)/S$206</f>
        <v>#REF!</v>
      </c>
    </row>
    <row r="186" spans="2:23" ht="16.5" x14ac:dyDescent="0.25">
      <c r="B186" s="294" t="s">
        <v>139</v>
      </c>
      <c r="C186" s="24"/>
      <c r="D186" s="24"/>
      <c r="E186" s="24"/>
      <c r="F186" s="24"/>
      <c r="G186" s="24"/>
      <c r="I186" s="16"/>
      <c r="J186" s="24"/>
      <c r="K186" s="25"/>
      <c r="L186" s="22"/>
      <c r="M186" s="16"/>
      <c r="Q186" s="13" t="e">
        <f>IF(Q185&lt;'Aansluitproces Digipoort PI'!$D$17,Q185+1,"")</f>
        <v>#REF!</v>
      </c>
      <c r="R186" t="e">
        <f>IF(Q186&lt;&gt;"",SUMIF('Aansluitproces Digipoort PI'!E$27:E$108,'Aansluitproces Digipoort PI'!Q186,'Aansluitproces Digipoort PI'!$J$27:$J$108),"")</f>
        <v>#REF!</v>
      </c>
      <c r="S186" t="e">
        <f>IF(Q186&lt;&gt;"",SUMIF('Aansluitproces Digipoort PI'!G$27:G$108,'Aansluitproces Digipoort PI'!$Q186,'Aansluitproces Digipoort PI'!$J$27:$J$108),"")</f>
        <v>#REF!</v>
      </c>
      <c r="T186" t="e">
        <f>IF(Q186&lt;&gt;"",SUMIF('Aansluitproces Digipoort PI'!H$27:H$108,'Aansluitproces Digipoort PI'!Q186,'Aansluitproces Digipoort PI'!$J$27:$J$108),"")</f>
        <v>#REF!</v>
      </c>
      <c r="U186" s="35" t="e">
        <f>SUM(R$4:R186)/R$206</f>
        <v>#REF!</v>
      </c>
      <c r="V186" s="35" t="e">
        <f>SUM(S$4:S186)/S$206</f>
        <v>#REF!</v>
      </c>
      <c r="W186" s="35" t="e">
        <f>SUM(T$4:T186)/S$206</f>
        <v>#REF!</v>
      </c>
    </row>
    <row r="187" spans="2:23" ht="16.5" customHeight="1" x14ac:dyDescent="0.2">
      <c r="B187" s="329" t="s">
        <v>189</v>
      </c>
      <c r="C187" s="329"/>
      <c r="D187" s="329"/>
      <c r="E187" s="329"/>
      <c r="F187" s="329"/>
      <c r="G187" s="329"/>
      <c r="H187" s="329"/>
      <c r="I187" s="329"/>
      <c r="J187" s="329"/>
      <c r="K187" s="329"/>
      <c r="L187" s="329"/>
      <c r="M187" s="16"/>
      <c r="Q187" s="13" t="e">
        <f>IF(Q186&lt;'Aansluitproces Digipoort PI'!$D$17,Q186+1,"")</f>
        <v>#REF!</v>
      </c>
      <c r="R187" t="e">
        <f>IF(Q187&lt;&gt;"",SUMIF('Aansluitproces Digipoort PI'!E$27:E$108,'Aansluitproces Digipoort PI'!Q187,'Aansluitproces Digipoort PI'!$J$27:$J$108),"")</f>
        <v>#REF!</v>
      </c>
      <c r="S187" t="e">
        <f>IF(Q187&lt;&gt;"",SUMIF('Aansluitproces Digipoort PI'!G$27:G$108,'Aansluitproces Digipoort PI'!$Q187,'Aansluitproces Digipoort PI'!$J$27:$J$108),"")</f>
        <v>#REF!</v>
      </c>
      <c r="T187" t="e">
        <f>IF(Q187&lt;&gt;"",SUMIF('Aansluitproces Digipoort PI'!H$27:H$108,'Aansluitproces Digipoort PI'!Q187,'Aansluitproces Digipoort PI'!$J$27:$J$108),"")</f>
        <v>#REF!</v>
      </c>
      <c r="U187" s="35" t="e">
        <f>SUM(R$4:R187)/R$206</f>
        <v>#REF!</v>
      </c>
      <c r="V187" s="35" t="e">
        <f>SUM(S$4:S187)/S$206</f>
        <v>#REF!</v>
      </c>
      <c r="W187" s="35" t="e">
        <f>SUM(T$4:T187)/S$206</f>
        <v>#REF!</v>
      </c>
    </row>
    <row r="188" spans="2:23" ht="7.5" customHeight="1" x14ac:dyDescent="0.2">
      <c r="B188" s="293"/>
      <c r="C188" s="292"/>
      <c r="D188" s="24"/>
      <c r="E188" s="24"/>
      <c r="F188" s="24"/>
      <c r="G188" s="24"/>
      <c r="I188" s="16"/>
      <c r="J188" s="24"/>
      <c r="K188" s="25"/>
      <c r="L188" s="22"/>
      <c r="M188" s="16"/>
      <c r="Q188" s="13" t="e">
        <f>IF(Q187&lt;'Aansluitproces Digipoort PI'!$D$17,Q187+1,"")</f>
        <v>#REF!</v>
      </c>
      <c r="R188" t="e">
        <f>IF(Q188&lt;&gt;"",SUMIF('Aansluitproces Digipoort PI'!E$27:E$108,'Aansluitproces Digipoort PI'!Q188,'Aansluitproces Digipoort PI'!$J$27:$J$108),"")</f>
        <v>#REF!</v>
      </c>
      <c r="S188" t="e">
        <f>IF(Q188&lt;&gt;"",SUMIF('Aansluitproces Digipoort PI'!G$27:G$108,'Aansluitproces Digipoort PI'!$Q188,'Aansluitproces Digipoort PI'!$J$27:$J$108),"")</f>
        <v>#REF!</v>
      </c>
      <c r="T188" t="e">
        <f>IF(Q188&lt;&gt;"",SUMIF('Aansluitproces Digipoort PI'!H$27:H$108,'Aansluitproces Digipoort PI'!Q188,'Aansluitproces Digipoort PI'!$J$27:$J$108),"")</f>
        <v>#REF!</v>
      </c>
      <c r="U188" s="35" t="e">
        <f>SUM(R$4:R188)/R$206</f>
        <v>#REF!</v>
      </c>
      <c r="V188" s="35" t="e">
        <f>SUM(S$4:S188)/S$206</f>
        <v>#REF!</v>
      </c>
      <c r="W188" s="35" t="e">
        <f>SUM(T$4:T188)/S$206</f>
        <v>#REF!</v>
      </c>
    </row>
    <row r="189" spans="2:23" ht="33" customHeight="1" x14ac:dyDescent="0.2">
      <c r="B189" s="328" t="s">
        <v>190</v>
      </c>
      <c r="C189" s="328"/>
      <c r="D189" s="328"/>
      <c r="E189" s="328"/>
      <c r="F189" s="328"/>
      <c r="G189" s="328"/>
      <c r="H189" s="328"/>
      <c r="I189" s="328"/>
      <c r="J189" s="328"/>
      <c r="K189" s="328"/>
      <c r="L189" s="328"/>
      <c r="M189" s="16"/>
      <c r="Q189" s="13" t="e">
        <f>IF(Q188&lt;'Aansluitproces Digipoort PI'!$D$17,Q188+1,"")</f>
        <v>#REF!</v>
      </c>
      <c r="R189" t="e">
        <f>IF(Q189&lt;&gt;"",SUMIF('Aansluitproces Digipoort PI'!E$27:E$108,'Aansluitproces Digipoort PI'!Q189,'Aansluitproces Digipoort PI'!$J$27:$J$108),"")</f>
        <v>#REF!</v>
      </c>
      <c r="S189" t="e">
        <f>IF(Q189&lt;&gt;"",SUMIF('Aansluitproces Digipoort PI'!G$27:G$108,'Aansluitproces Digipoort PI'!$Q189,'Aansluitproces Digipoort PI'!$J$27:$J$108),"")</f>
        <v>#REF!</v>
      </c>
      <c r="T189" t="e">
        <f>IF(Q189&lt;&gt;"",SUMIF('Aansluitproces Digipoort PI'!H$27:H$108,'Aansluitproces Digipoort PI'!Q189,'Aansluitproces Digipoort PI'!$J$27:$J$108),"")</f>
        <v>#REF!</v>
      </c>
      <c r="U189" s="35" t="e">
        <f>SUM(R$4:R189)/R$206</f>
        <v>#REF!</v>
      </c>
      <c r="V189" s="35" t="e">
        <f>SUM(S$4:S189)/S$206</f>
        <v>#REF!</v>
      </c>
      <c r="W189" s="35" t="e">
        <f>SUM(T$4:T189)/S$206</f>
        <v>#REF!</v>
      </c>
    </row>
    <row r="190" spans="2:23" ht="12.75" customHeight="1" x14ac:dyDescent="0.2">
      <c r="B190" s="327" t="s">
        <v>188</v>
      </c>
      <c r="C190" s="327"/>
      <c r="D190" s="327"/>
      <c r="E190" s="327"/>
      <c r="F190" s="327"/>
      <c r="G190" s="327"/>
      <c r="H190" s="327"/>
      <c r="I190" s="327"/>
      <c r="J190" s="327"/>
      <c r="K190" s="327"/>
      <c r="L190" s="327"/>
      <c r="M190" s="16"/>
      <c r="Q190" s="13" t="e">
        <f>IF(Q189&lt;'Aansluitproces Digipoort PI'!$D$17,Q189+1,"")</f>
        <v>#REF!</v>
      </c>
      <c r="R190" t="e">
        <f>IF(Q190&lt;&gt;"",SUMIF('Aansluitproces Digipoort PI'!E$27:E$108,'Aansluitproces Digipoort PI'!Q190,'Aansluitproces Digipoort PI'!$J$27:$J$108),"")</f>
        <v>#REF!</v>
      </c>
      <c r="S190" t="e">
        <f>IF(Q190&lt;&gt;"",SUMIF('Aansluitproces Digipoort PI'!G$27:G$108,'Aansluitproces Digipoort PI'!$Q190,'Aansluitproces Digipoort PI'!$J$27:$J$108),"")</f>
        <v>#REF!</v>
      </c>
      <c r="T190" t="e">
        <f>IF(Q190&lt;&gt;"",SUMIF('Aansluitproces Digipoort PI'!H$27:H$108,'Aansluitproces Digipoort PI'!Q190,'Aansluitproces Digipoort PI'!$J$27:$J$108),"")</f>
        <v>#REF!</v>
      </c>
      <c r="U190" s="35" t="e">
        <f>SUM(R$4:R190)/R$206</f>
        <v>#REF!</v>
      </c>
      <c r="V190" s="35" t="e">
        <f>SUM(S$4:S190)/S$206</f>
        <v>#REF!</v>
      </c>
      <c r="W190" s="35" t="e">
        <f>SUM(T$4:T190)/S$206</f>
        <v>#REF!</v>
      </c>
    </row>
    <row r="191" spans="2:23" ht="44.25" customHeight="1" x14ac:dyDescent="0.2">
      <c r="B191" s="328" t="s">
        <v>191</v>
      </c>
      <c r="C191" s="328"/>
      <c r="D191" s="328"/>
      <c r="E191" s="328"/>
      <c r="F191" s="328"/>
      <c r="G191" s="328"/>
      <c r="H191" s="328"/>
      <c r="I191" s="328"/>
      <c r="J191" s="328"/>
      <c r="K191" s="328"/>
      <c r="L191" s="328"/>
      <c r="M191" s="16"/>
      <c r="Q191" s="13" t="e">
        <f>IF(Q190&lt;'Aansluitproces Digipoort PI'!$D$17,Q190+1,"")</f>
        <v>#REF!</v>
      </c>
      <c r="R191" t="e">
        <f>IF(Q191&lt;&gt;"",SUMIF('Aansluitproces Digipoort PI'!E$27:E$108,'Aansluitproces Digipoort PI'!Q191,'Aansluitproces Digipoort PI'!$J$27:$J$108),"")</f>
        <v>#REF!</v>
      </c>
      <c r="S191" t="e">
        <f>IF(Q191&lt;&gt;"",SUMIF('Aansluitproces Digipoort PI'!G$27:G$108,'Aansluitproces Digipoort PI'!$Q191,'Aansluitproces Digipoort PI'!$J$27:$J$108),"")</f>
        <v>#REF!</v>
      </c>
      <c r="T191" t="e">
        <f>IF(Q191&lt;&gt;"",SUMIF('Aansluitproces Digipoort PI'!H$27:H$108,'Aansluitproces Digipoort PI'!Q191,'Aansluitproces Digipoort PI'!$J$27:$J$108),"")</f>
        <v>#REF!</v>
      </c>
      <c r="U191" s="35" t="e">
        <f>SUM(R$4:R191)/R$206</f>
        <v>#REF!</v>
      </c>
      <c r="V191" s="35" t="e">
        <f>SUM(S$4:S191)/S$206</f>
        <v>#REF!</v>
      </c>
      <c r="W191" s="35" t="e">
        <f>SUM(T$4:T191)/S$206</f>
        <v>#REF!</v>
      </c>
    </row>
    <row r="192" spans="2:23" ht="15" customHeight="1" x14ac:dyDescent="0.2">
      <c r="B192" s="327" t="s">
        <v>186</v>
      </c>
      <c r="C192" s="327"/>
      <c r="D192" s="327"/>
      <c r="E192" s="327"/>
      <c r="F192" s="327"/>
      <c r="G192" s="327"/>
      <c r="H192" s="327"/>
      <c r="I192" s="327"/>
      <c r="J192" s="327"/>
      <c r="K192" s="327"/>
      <c r="L192" s="327"/>
      <c r="M192" s="16"/>
      <c r="Q192" s="13" t="e">
        <f>IF(Q191&lt;'Aansluitproces Digipoort PI'!$D$17,Q191+1,"")</f>
        <v>#REF!</v>
      </c>
      <c r="R192" t="e">
        <f>IF(Q192&lt;&gt;"",SUMIF('Aansluitproces Digipoort PI'!E$27:E$108,'Aansluitproces Digipoort PI'!Q192,'Aansluitproces Digipoort PI'!$J$27:$J$108),"")</f>
        <v>#REF!</v>
      </c>
      <c r="S192" t="e">
        <f>IF(Q192&lt;&gt;"",SUMIF('Aansluitproces Digipoort PI'!G$27:G$108,'Aansluitproces Digipoort PI'!$Q192,'Aansluitproces Digipoort PI'!$J$27:$J$108),"")</f>
        <v>#REF!</v>
      </c>
      <c r="T192" t="e">
        <f>IF(Q192&lt;&gt;"",SUMIF('Aansluitproces Digipoort PI'!H$27:H$108,'Aansluitproces Digipoort PI'!Q192,'Aansluitproces Digipoort PI'!$J$27:$J$108),"")</f>
        <v>#REF!</v>
      </c>
      <c r="U192" s="35" t="e">
        <f>SUM(R$4:R192)/R$206</f>
        <v>#REF!</v>
      </c>
      <c r="V192" s="35" t="e">
        <f>SUM(S$4:S192)/S$206</f>
        <v>#REF!</v>
      </c>
      <c r="W192" s="35" t="e">
        <f>SUM(T$4:T192)/S$206</f>
        <v>#REF!</v>
      </c>
    </row>
    <row r="193" spans="2:23" ht="35.25" customHeight="1" x14ac:dyDescent="0.2">
      <c r="B193" s="326" t="s">
        <v>187</v>
      </c>
      <c r="C193" s="326"/>
      <c r="D193" s="326"/>
      <c r="E193" s="326"/>
      <c r="F193" s="326"/>
      <c r="G193" s="326"/>
      <c r="H193" s="326"/>
      <c r="I193" s="326"/>
      <c r="J193" s="326"/>
      <c r="K193" s="326"/>
      <c r="L193" s="326"/>
      <c r="M193" s="16"/>
      <c r="Q193" s="13" t="e">
        <f>IF(Q192&lt;'Aansluitproces Digipoort PI'!$D$17,Q192+1,"")</f>
        <v>#REF!</v>
      </c>
      <c r="R193" t="e">
        <f>IF(Q193&lt;&gt;"",SUMIF('Aansluitproces Digipoort PI'!E$27:E$108,'Aansluitproces Digipoort PI'!Q193,'Aansluitproces Digipoort PI'!$J$27:$J$108),"")</f>
        <v>#REF!</v>
      </c>
      <c r="S193" t="e">
        <f>IF(Q193&lt;&gt;"",SUMIF('Aansluitproces Digipoort PI'!G$27:G$108,'Aansluitproces Digipoort PI'!$Q193,'Aansluitproces Digipoort PI'!$J$27:$J$108),"")</f>
        <v>#REF!</v>
      </c>
      <c r="T193" t="e">
        <f>IF(Q193&lt;&gt;"",SUMIF('Aansluitproces Digipoort PI'!H$27:H$108,'Aansluitproces Digipoort PI'!Q193,'Aansluitproces Digipoort PI'!$J$27:$J$108),"")</f>
        <v>#REF!</v>
      </c>
      <c r="U193" s="35" t="e">
        <f>SUM(R$4:R193)/R$206</f>
        <v>#REF!</v>
      </c>
      <c r="V193" s="35" t="e">
        <f>SUM(S$4:S193)/S$206</f>
        <v>#REF!</v>
      </c>
      <c r="W193" s="35" t="e">
        <f>SUM(T$4:T193)/S$206</f>
        <v>#REF!</v>
      </c>
    </row>
    <row r="194" spans="2:23" x14ac:dyDescent="0.2">
      <c r="B194" s="22"/>
      <c r="C194" s="24"/>
      <c r="D194" s="24"/>
      <c r="E194" s="24"/>
      <c r="F194" s="24"/>
      <c r="G194" s="24"/>
      <c r="I194" s="16"/>
      <c r="J194" s="24"/>
      <c r="K194" s="25"/>
      <c r="L194" s="22"/>
      <c r="M194" s="16"/>
      <c r="Q194" s="13" t="e">
        <f>IF(Q193&lt;'Aansluitproces Digipoort PI'!$D$17,Q193+1,"")</f>
        <v>#REF!</v>
      </c>
      <c r="R194" t="e">
        <f>IF(Q194&lt;&gt;"",SUMIF('Aansluitproces Digipoort PI'!E$27:E$108,'Aansluitproces Digipoort PI'!Q194,'Aansluitproces Digipoort PI'!$J$27:$J$108),"")</f>
        <v>#REF!</v>
      </c>
      <c r="S194" t="e">
        <f>IF(Q194&lt;&gt;"",SUMIF('Aansluitproces Digipoort PI'!G$27:G$108,'Aansluitproces Digipoort PI'!$Q194,'Aansluitproces Digipoort PI'!$J$27:$J$108),"")</f>
        <v>#REF!</v>
      </c>
      <c r="T194" t="e">
        <f>IF(Q194&lt;&gt;"",SUMIF('Aansluitproces Digipoort PI'!H$27:H$108,'Aansluitproces Digipoort PI'!Q194,'Aansluitproces Digipoort PI'!$J$27:$J$108),"")</f>
        <v>#REF!</v>
      </c>
      <c r="U194" s="35" t="e">
        <f>SUM(R$4:R194)/R$206</f>
        <v>#REF!</v>
      </c>
      <c r="V194" s="35" t="e">
        <f>SUM(S$4:S194)/S$206</f>
        <v>#REF!</v>
      </c>
      <c r="W194" s="35" t="e">
        <f>SUM(T$4:T194)/S$206</f>
        <v>#REF!</v>
      </c>
    </row>
    <row r="195" spans="2:23" x14ac:dyDescent="0.2">
      <c r="B195" s="22"/>
      <c r="C195" s="24"/>
      <c r="D195" s="24"/>
      <c r="E195" s="24"/>
      <c r="F195" s="24"/>
      <c r="G195" s="24"/>
      <c r="I195" s="16"/>
      <c r="J195" s="24"/>
      <c r="K195" s="25"/>
      <c r="L195" s="22"/>
      <c r="M195" s="16"/>
      <c r="Q195" s="13" t="e">
        <f>IF(Q194&lt;'Aansluitproces Digipoort PI'!$D$17,Q194+1,"")</f>
        <v>#REF!</v>
      </c>
      <c r="R195" t="e">
        <f>IF(Q195&lt;&gt;"",SUMIF('Aansluitproces Digipoort PI'!E$27:E$108,'Aansluitproces Digipoort PI'!Q195,'Aansluitproces Digipoort PI'!$J$27:$J$108),"")</f>
        <v>#REF!</v>
      </c>
      <c r="S195" t="e">
        <f>IF(Q195&lt;&gt;"",SUMIF('Aansluitproces Digipoort PI'!G$27:G$108,'Aansluitproces Digipoort PI'!$Q195,'Aansluitproces Digipoort PI'!$J$27:$J$108),"")</f>
        <v>#REF!</v>
      </c>
      <c r="T195" t="e">
        <f>IF(Q195&lt;&gt;"",SUMIF('Aansluitproces Digipoort PI'!H$27:H$108,'Aansluitproces Digipoort PI'!Q195,'Aansluitproces Digipoort PI'!$J$27:$J$108),"")</f>
        <v>#REF!</v>
      </c>
      <c r="U195" s="35" t="e">
        <f>SUM(R$4:R195)/R$206</f>
        <v>#REF!</v>
      </c>
      <c r="V195" s="35" t="e">
        <f>SUM(S$4:S195)/S$206</f>
        <v>#REF!</v>
      </c>
      <c r="W195" s="35" t="e">
        <f>SUM(T$4:T195)/S$206</f>
        <v>#REF!</v>
      </c>
    </row>
    <row r="196" spans="2:23" x14ac:dyDescent="0.2">
      <c r="B196" s="22"/>
      <c r="C196" s="24"/>
      <c r="D196" s="24"/>
      <c r="E196" s="24"/>
      <c r="F196" s="24"/>
      <c r="G196" s="24"/>
      <c r="I196" s="16"/>
      <c r="J196" s="24"/>
      <c r="K196" s="25"/>
      <c r="L196" s="22"/>
      <c r="M196" s="16"/>
      <c r="Q196" s="13" t="e">
        <f>IF(Q195&lt;'Aansluitproces Digipoort PI'!$D$17,Q195+1,"")</f>
        <v>#REF!</v>
      </c>
      <c r="R196" t="e">
        <f>IF(Q196&lt;&gt;"",SUMIF('Aansluitproces Digipoort PI'!E$27:E$108,'Aansluitproces Digipoort PI'!Q196,'Aansluitproces Digipoort PI'!$J$27:$J$108),"")</f>
        <v>#REF!</v>
      </c>
      <c r="S196" t="e">
        <f>IF(Q196&lt;&gt;"",SUMIF('Aansluitproces Digipoort PI'!G$27:G$108,'Aansluitproces Digipoort PI'!$Q196,'Aansluitproces Digipoort PI'!$J$27:$J$108),"")</f>
        <v>#REF!</v>
      </c>
      <c r="T196" t="e">
        <f>IF(Q196&lt;&gt;"",SUMIF('Aansluitproces Digipoort PI'!H$27:H$108,'Aansluitproces Digipoort PI'!Q196,'Aansluitproces Digipoort PI'!$J$27:$J$108),"")</f>
        <v>#REF!</v>
      </c>
      <c r="U196" s="35" t="e">
        <f>SUM(R$4:R196)/R$206</f>
        <v>#REF!</v>
      </c>
      <c r="V196" s="35" t="e">
        <f>SUM(S$4:S196)/S$206</f>
        <v>#REF!</v>
      </c>
      <c r="W196" s="35" t="e">
        <f>SUM(T$4:T196)/S$206</f>
        <v>#REF!</v>
      </c>
    </row>
    <row r="197" spans="2:23" x14ac:dyDescent="0.2">
      <c r="B197" s="22"/>
      <c r="C197" s="24"/>
      <c r="D197" s="24"/>
      <c r="E197" s="24"/>
      <c r="F197" s="24"/>
      <c r="G197" s="24"/>
      <c r="I197" s="16"/>
      <c r="J197" s="24"/>
      <c r="K197" s="25"/>
      <c r="L197" s="22"/>
      <c r="M197" s="16"/>
      <c r="Q197" s="13" t="e">
        <f>IF(Q196&lt;'Aansluitproces Digipoort PI'!$D$17,Q196+1,"")</f>
        <v>#REF!</v>
      </c>
      <c r="R197" t="e">
        <f>IF(Q197&lt;&gt;"",SUMIF('Aansluitproces Digipoort PI'!E$27:E$108,'Aansluitproces Digipoort PI'!Q197,'Aansluitproces Digipoort PI'!$J$27:$J$108),"")</f>
        <v>#REF!</v>
      </c>
      <c r="S197" t="e">
        <f>IF(Q197&lt;&gt;"",SUMIF('Aansluitproces Digipoort PI'!G$27:G$108,'Aansluitproces Digipoort PI'!$Q197,'Aansluitproces Digipoort PI'!$J$27:$J$108),"")</f>
        <v>#REF!</v>
      </c>
      <c r="T197" t="e">
        <f>IF(Q197&lt;&gt;"",SUMIF('Aansluitproces Digipoort PI'!H$27:H$108,'Aansluitproces Digipoort PI'!Q197,'Aansluitproces Digipoort PI'!$J$27:$J$108),"")</f>
        <v>#REF!</v>
      </c>
      <c r="U197" s="35" t="e">
        <f>SUM(R$4:R197)/R$206</f>
        <v>#REF!</v>
      </c>
      <c r="V197" s="35" t="e">
        <f>SUM(S$4:S197)/S$206</f>
        <v>#REF!</v>
      </c>
      <c r="W197" s="35" t="e">
        <f>SUM(T$4:T197)/S$206</f>
        <v>#REF!</v>
      </c>
    </row>
    <row r="198" spans="2:23" x14ac:dyDescent="0.2">
      <c r="B198" s="22"/>
      <c r="C198" s="24"/>
      <c r="D198" s="24"/>
      <c r="E198" s="24"/>
      <c r="F198" s="24"/>
      <c r="G198" s="24"/>
      <c r="I198" s="16"/>
      <c r="J198" s="24"/>
      <c r="K198" s="25"/>
      <c r="L198" s="22"/>
      <c r="M198" s="16"/>
      <c r="Q198" s="13" t="e">
        <f>IF(Q197&lt;'Aansluitproces Digipoort PI'!$D$17,Q197+1,"")</f>
        <v>#REF!</v>
      </c>
      <c r="R198" t="e">
        <f>IF(Q198&lt;&gt;"",SUMIF('Aansluitproces Digipoort PI'!E$27:E$108,'Aansluitproces Digipoort PI'!Q198,'Aansluitproces Digipoort PI'!$J$27:$J$108),"")</f>
        <v>#REF!</v>
      </c>
      <c r="S198" t="e">
        <f>IF(Q198&lt;&gt;"",SUMIF('Aansluitproces Digipoort PI'!G$27:G$108,'Aansluitproces Digipoort PI'!$Q198,'Aansluitproces Digipoort PI'!$J$27:$J$108),"")</f>
        <v>#REF!</v>
      </c>
      <c r="T198" t="e">
        <f>IF(Q198&lt;&gt;"",SUMIF('Aansluitproces Digipoort PI'!H$27:H$108,'Aansluitproces Digipoort PI'!Q198,'Aansluitproces Digipoort PI'!$J$27:$J$108),"")</f>
        <v>#REF!</v>
      </c>
      <c r="U198" s="35" t="e">
        <f>SUM(R$4:R198)/R$206</f>
        <v>#REF!</v>
      </c>
      <c r="V198" s="35" t="e">
        <f>SUM(S$4:S198)/S$206</f>
        <v>#REF!</v>
      </c>
      <c r="W198" s="35" t="e">
        <f>SUM(T$4:T198)/S$206</f>
        <v>#REF!</v>
      </c>
    </row>
    <row r="199" spans="2:23" x14ac:dyDescent="0.2">
      <c r="B199" s="22"/>
      <c r="C199" s="24"/>
      <c r="D199" s="24"/>
      <c r="E199" s="24"/>
      <c r="F199" s="24"/>
      <c r="G199" s="24"/>
      <c r="I199" s="16"/>
      <c r="J199" s="24"/>
      <c r="K199" s="25"/>
      <c r="L199" s="22"/>
      <c r="M199" s="16"/>
      <c r="Q199" s="13" t="e">
        <f>IF(Q198&lt;'Aansluitproces Digipoort PI'!$D$17,Q198+1,"")</f>
        <v>#REF!</v>
      </c>
      <c r="R199" t="e">
        <f>IF(Q199&lt;&gt;"",SUMIF('Aansluitproces Digipoort PI'!E$27:E$108,'Aansluitproces Digipoort PI'!Q199,'Aansluitproces Digipoort PI'!$J$27:$J$108),"")</f>
        <v>#REF!</v>
      </c>
      <c r="S199" t="e">
        <f>IF(Q199&lt;&gt;"",SUMIF('Aansluitproces Digipoort PI'!G$27:G$108,'Aansluitproces Digipoort PI'!$Q199,'Aansluitproces Digipoort PI'!$J$27:$J$108),"")</f>
        <v>#REF!</v>
      </c>
      <c r="T199" t="e">
        <f>IF(Q199&lt;&gt;"",SUMIF('Aansluitproces Digipoort PI'!H$27:H$108,'Aansluitproces Digipoort PI'!Q199,'Aansluitproces Digipoort PI'!$J$27:$J$108),"")</f>
        <v>#REF!</v>
      </c>
      <c r="U199" s="35" t="e">
        <f>SUM(R$4:R199)/R$206</f>
        <v>#REF!</v>
      </c>
      <c r="V199" s="35" t="e">
        <f>SUM(S$4:S199)/S$206</f>
        <v>#REF!</v>
      </c>
      <c r="W199" s="35" t="e">
        <f>SUM(T$4:T199)/S$206</f>
        <v>#REF!</v>
      </c>
    </row>
    <row r="200" spans="2:23" x14ac:dyDescent="0.2">
      <c r="B200" s="22"/>
      <c r="C200" s="24"/>
      <c r="D200" s="24"/>
      <c r="E200" s="24"/>
      <c r="F200" s="24"/>
      <c r="G200" s="24"/>
      <c r="I200" s="16"/>
      <c r="J200" s="24"/>
      <c r="K200" s="25"/>
      <c r="L200" s="22"/>
      <c r="M200" s="16"/>
      <c r="Q200" s="13" t="e">
        <f>IF(Q199&lt;'Aansluitproces Digipoort PI'!$D$17,Q199+1,"")</f>
        <v>#REF!</v>
      </c>
      <c r="R200" t="e">
        <f>IF(Q200&lt;&gt;"",SUMIF('Aansluitproces Digipoort PI'!E$27:E$108,'Aansluitproces Digipoort PI'!Q200,'Aansluitproces Digipoort PI'!$J$27:$J$108),"")</f>
        <v>#REF!</v>
      </c>
      <c r="S200" t="e">
        <f>IF(Q200&lt;&gt;"",SUMIF('Aansluitproces Digipoort PI'!G$27:G$108,'Aansluitproces Digipoort PI'!$Q200,'Aansluitproces Digipoort PI'!$J$27:$J$108),"")</f>
        <v>#REF!</v>
      </c>
      <c r="T200" t="e">
        <f>IF(Q200&lt;&gt;"",SUMIF('Aansluitproces Digipoort PI'!H$27:H$108,'Aansluitproces Digipoort PI'!Q200,'Aansluitproces Digipoort PI'!$J$27:$J$108),"")</f>
        <v>#REF!</v>
      </c>
      <c r="U200" s="35" t="e">
        <f>SUM(R$4:R200)/R$206</f>
        <v>#REF!</v>
      </c>
      <c r="V200" s="35" t="e">
        <f>SUM(S$4:S200)/S$206</f>
        <v>#REF!</v>
      </c>
      <c r="W200" s="35" t="e">
        <f>SUM(T$4:T200)/S$206</f>
        <v>#REF!</v>
      </c>
    </row>
    <row r="201" spans="2:23" x14ac:dyDescent="0.2">
      <c r="B201" s="22"/>
      <c r="C201" s="24"/>
      <c r="D201" s="24"/>
      <c r="E201" s="24"/>
      <c r="F201" s="24"/>
      <c r="G201" s="24"/>
      <c r="I201" s="16"/>
      <c r="J201" s="24"/>
      <c r="K201" s="25"/>
      <c r="L201" s="22"/>
      <c r="M201" s="16"/>
      <c r="Q201" s="13" t="e">
        <f>IF(Q200&lt;'Aansluitproces Digipoort PI'!$D$17,Q200+1,"")</f>
        <v>#REF!</v>
      </c>
      <c r="R201" t="e">
        <f>IF(Q201&lt;&gt;"",SUMIF('Aansluitproces Digipoort PI'!E$27:E$108,'Aansluitproces Digipoort PI'!Q201,'Aansluitproces Digipoort PI'!$J$27:$J$108),"")</f>
        <v>#REF!</v>
      </c>
      <c r="S201" t="e">
        <f>IF(Q201&lt;&gt;"",SUMIF('Aansluitproces Digipoort PI'!G$27:G$108,'Aansluitproces Digipoort PI'!$Q201,'Aansluitproces Digipoort PI'!$J$27:$J$108),"")</f>
        <v>#REF!</v>
      </c>
      <c r="T201" t="e">
        <f>IF(Q201&lt;&gt;"",SUMIF('Aansluitproces Digipoort PI'!H$27:H$108,'Aansluitproces Digipoort PI'!Q201,'Aansluitproces Digipoort PI'!$J$27:$J$108),"")</f>
        <v>#REF!</v>
      </c>
      <c r="U201" s="35" t="e">
        <f>SUM(R$4:R201)/R$206</f>
        <v>#REF!</v>
      </c>
      <c r="V201" s="35" t="e">
        <f>SUM(S$4:S201)/S$206</f>
        <v>#REF!</v>
      </c>
      <c r="W201" s="35" t="e">
        <f>SUM(T$4:T201)/S$206</f>
        <v>#REF!</v>
      </c>
    </row>
    <row r="202" spans="2:23" x14ac:dyDescent="0.2">
      <c r="B202" s="22"/>
      <c r="C202" s="24"/>
      <c r="D202" s="24"/>
      <c r="E202" s="24"/>
      <c r="F202" s="24"/>
      <c r="G202" s="24"/>
      <c r="I202" s="16"/>
      <c r="J202" s="24"/>
      <c r="K202" s="25"/>
      <c r="L202" s="22"/>
      <c r="M202" s="16"/>
      <c r="Q202" s="13" t="e">
        <f>IF(Q201&lt;'Aansluitproces Digipoort PI'!$D$17,Q201+1,"")</f>
        <v>#REF!</v>
      </c>
      <c r="R202" t="e">
        <f>IF(Q202&lt;&gt;"",SUMIF('Aansluitproces Digipoort PI'!E$27:E$108,'Aansluitproces Digipoort PI'!Q202,'Aansluitproces Digipoort PI'!$J$27:$J$108),"")</f>
        <v>#REF!</v>
      </c>
      <c r="S202" t="e">
        <f>IF(Q202&lt;&gt;"",SUMIF('Aansluitproces Digipoort PI'!G$27:G$108,'Aansluitproces Digipoort PI'!$Q202,'Aansluitproces Digipoort PI'!$J$27:$J$108),"")</f>
        <v>#REF!</v>
      </c>
      <c r="T202" t="e">
        <f>IF(Q202&lt;&gt;"",SUMIF('Aansluitproces Digipoort PI'!H$27:H$108,'Aansluitproces Digipoort PI'!Q202,'Aansluitproces Digipoort PI'!$J$27:$J$108),"")</f>
        <v>#REF!</v>
      </c>
      <c r="U202" s="35" t="e">
        <f>SUM(R$4:R202)/R$206</f>
        <v>#REF!</v>
      </c>
      <c r="V202" s="35" t="e">
        <f>SUM(S$4:S202)/S$206</f>
        <v>#REF!</v>
      </c>
      <c r="W202" s="35" t="e">
        <f>SUM(T$4:T202)/S$206</f>
        <v>#REF!</v>
      </c>
    </row>
    <row r="203" spans="2:23" x14ac:dyDescent="0.2">
      <c r="B203" s="22"/>
      <c r="C203" s="24"/>
      <c r="D203" s="24"/>
      <c r="E203" s="24"/>
      <c r="F203" s="24"/>
      <c r="G203" s="24"/>
      <c r="I203" s="16"/>
      <c r="J203" s="24"/>
      <c r="K203" s="25"/>
      <c r="L203" s="22"/>
      <c r="M203" s="16"/>
      <c r="Q203" s="13" t="e">
        <f>IF(Q202&lt;'Aansluitproces Digipoort PI'!$D$17,Q202+1,"")</f>
        <v>#REF!</v>
      </c>
      <c r="R203" t="e">
        <f>IF(Q203&lt;&gt;"",SUMIF('Aansluitproces Digipoort PI'!E$27:E$108,'Aansluitproces Digipoort PI'!Q203,'Aansluitproces Digipoort PI'!$J$27:$J$108),"")</f>
        <v>#REF!</v>
      </c>
      <c r="S203" t="e">
        <f>IF(Q203&lt;&gt;"",SUMIF('Aansluitproces Digipoort PI'!G$27:G$108,'Aansluitproces Digipoort PI'!$Q203,'Aansluitproces Digipoort PI'!$J$27:$J$108),"")</f>
        <v>#REF!</v>
      </c>
      <c r="T203" t="e">
        <f>IF(Q203&lt;&gt;"",SUMIF('Aansluitproces Digipoort PI'!H$27:H$108,'Aansluitproces Digipoort PI'!Q203,'Aansluitproces Digipoort PI'!$J$27:$J$108),"")</f>
        <v>#REF!</v>
      </c>
      <c r="U203" s="35" t="e">
        <f>SUM(R$4:R203)/R$206</f>
        <v>#REF!</v>
      </c>
      <c r="V203" s="35" t="e">
        <f>SUM(S$4:S203)/S$206</f>
        <v>#REF!</v>
      </c>
      <c r="W203" s="35" t="e">
        <f>SUM(T$4:T203)/S$206</f>
        <v>#REF!</v>
      </c>
    </row>
    <row r="204" spans="2:23" x14ac:dyDescent="0.2">
      <c r="B204" s="22"/>
      <c r="C204" s="24"/>
      <c r="D204" s="24"/>
      <c r="E204" s="24"/>
      <c r="F204" s="24"/>
      <c r="G204" s="24"/>
      <c r="I204" s="16"/>
      <c r="J204" s="24"/>
      <c r="K204" s="25"/>
      <c r="L204" s="22"/>
      <c r="M204" s="16"/>
      <c r="Q204" s="13" t="e">
        <f>IF(Q203&lt;'Aansluitproces Digipoort PI'!$D$17,Q203+1,"")</f>
        <v>#REF!</v>
      </c>
      <c r="R204" t="e">
        <f>IF(Q204&lt;&gt;"",SUMIF('Aansluitproces Digipoort PI'!E$27:E$108,'Aansluitproces Digipoort PI'!Q204,'Aansluitproces Digipoort PI'!$J$27:$J$108),"")</f>
        <v>#REF!</v>
      </c>
      <c r="S204" t="e">
        <f>IF(Q204&lt;&gt;"",SUMIF('Aansluitproces Digipoort PI'!G$27:G$108,'Aansluitproces Digipoort PI'!$Q204,'Aansluitproces Digipoort PI'!$J$27:$J$108),"")</f>
        <v>#REF!</v>
      </c>
      <c r="T204" t="e">
        <f>IF(Q204&lt;&gt;"",SUMIF('Aansluitproces Digipoort PI'!H$27:H$108,'Aansluitproces Digipoort PI'!Q204,'Aansluitproces Digipoort PI'!$J$27:$J$108),"")</f>
        <v>#REF!</v>
      </c>
      <c r="U204" s="35" t="e">
        <f>SUM(R$4:R204)/R$206</f>
        <v>#REF!</v>
      </c>
      <c r="V204" s="35" t="e">
        <f>SUM(S$4:S204)/S$206</f>
        <v>#REF!</v>
      </c>
      <c r="W204" s="35" t="e">
        <f>SUM(T$4:T204)/S$206</f>
        <v>#REF!</v>
      </c>
    </row>
    <row r="205" spans="2:23" x14ac:dyDescent="0.2">
      <c r="B205" s="22"/>
      <c r="C205" s="24"/>
      <c r="D205" s="24"/>
      <c r="E205" s="24"/>
      <c r="F205" s="24"/>
      <c r="G205" s="24"/>
      <c r="I205" s="16"/>
      <c r="J205" s="24"/>
      <c r="K205" s="25"/>
      <c r="L205" s="22"/>
      <c r="M205" s="16"/>
      <c r="Q205" s="13" t="e">
        <f>IF(Q204&lt;'Aansluitproces Digipoort PI'!$D$17,Q204+1,"")</f>
        <v>#REF!</v>
      </c>
      <c r="R205" t="e">
        <f>IF(Q205&lt;&gt;"",SUMIF('Aansluitproces Digipoort PI'!E$27:E$108,'Aansluitproces Digipoort PI'!Q205,'Aansluitproces Digipoort PI'!$J$27:$J$108),"")</f>
        <v>#REF!</v>
      </c>
      <c r="S205" t="e">
        <f>IF(Q205&lt;&gt;"",SUMIF('Aansluitproces Digipoort PI'!G$27:G$108,'Aansluitproces Digipoort PI'!$Q205,'Aansluitproces Digipoort PI'!$J$27:$J$108),"")</f>
        <v>#REF!</v>
      </c>
      <c r="T205" t="e">
        <f>IF(Q205&lt;&gt;"",SUMIF('Aansluitproces Digipoort PI'!H$27:H$108,'Aansluitproces Digipoort PI'!Q205,'Aansluitproces Digipoort PI'!$J$27:$J$108),"")</f>
        <v>#REF!</v>
      </c>
      <c r="U205" s="35" t="e">
        <f>SUM(R$4:R205)/R$206</f>
        <v>#REF!</v>
      </c>
      <c r="V205" s="35" t="e">
        <f>SUM(S$4:S205)/S$206</f>
        <v>#REF!</v>
      </c>
      <c r="W205" s="35" t="e">
        <f>SUM(T$4:T205)/S$206</f>
        <v>#REF!</v>
      </c>
    </row>
    <row r="206" spans="2:23" x14ac:dyDescent="0.2">
      <c r="B206" s="22"/>
      <c r="C206" s="24"/>
      <c r="D206" s="24"/>
      <c r="E206" s="24"/>
      <c r="F206" s="24"/>
      <c r="G206" s="24"/>
      <c r="I206" s="16"/>
      <c r="J206" s="24"/>
      <c r="K206" s="25"/>
      <c r="L206" s="22"/>
      <c r="M206" s="16"/>
      <c r="Q206"/>
      <c r="R206" t="e">
        <f>SUM(R5:R205)</f>
        <v>#REF!</v>
      </c>
      <c r="S206" t="e">
        <f>SUM(S5:S205)</f>
        <v>#REF!</v>
      </c>
      <c r="T206" t="e">
        <f>SUM(T5:T205)</f>
        <v>#REF!</v>
      </c>
      <c r="U206" s="35" t="e">
        <f>SUM(R$5:R205)/R$206</f>
        <v>#REF!</v>
      </c>
      <c r="V206" s="35" t="e">
        <f>SUM(S$5:S205)/S$206</f>
        <v>#REF!</v>
      </c>
      <c r="W206" s="35" t="e">
        <f>SUM(T$5:T205)/S$206</f>
        <v>#REF!</v>
      </c>
    </row>
    <row r="207" spans="2:23" x14ac:dyDescent="0.2">
      <c r="B207" s="22"/>
      <c r="C207" s="24"/>
      <c r="D207" s="24"/>
      <c r="E207" s="24"/>
      <c r="F207" s="24"/>
      <c r="G207" s="24"/>
      <c r="I207" s="16"/>
      <c r="J207" s="24"/>
      <c r="K207" s="25"/>
      <c r="L207" s="22"/>
      <c r="M207" s="16"/>
      <c r="Q207"/>
    </row>
    <row r="208" spans="2:23" x14ac:dyDescent="0.2">
      <c r="B208" s="22"/>
      <c r="C208" s="24"/>
      <c r="D208" s="24"/>
      <c r="E208" s="24"/>
      <c r="F208" s="24"/>
      <c r="G208" s="24"/>
      <c r="I208" s="16"/>
      <c r="J208" s="24"/>
      <c r="K208" s="25"/>
      <c r="L208" s="22"/>
      <c r="M208" s="16"/>
      <c r="Q208"/>
    </row>
    <row r="209" spans="2:17" x14ac:dyDescent="0.2">
      <c r="B209" s="22"/>
      <c r="C209" s="24"/>
      <c r="D209" s="24"/>
      <c r="E209" s="24"/>
      <c r="F209" s="24"/>
      <c r="G209" s="24"/>
      <c r="I209" s="16"/>
      <c r="J209" s="24"/>
      <c r="K209" s="25"/>
      <c r="L209" s="22"/>
      <c r="M209" s="16"/>
      <c r="Q209"/>
    </row>
    <row r="210" spans="2:17" x14ac:dyDescent="0.2">
      <c r="B210" s="22"/>
      <c r="C210" s="24"/>
      <c r="D210" s="24"/>
      <c r="E210" s="24"/>
      <c r="F210" s="24"/>
      <c r="G210" s="24"/>
      <c r="I210" s="16"/>
      <c r="J210" s="24"/>
      <c r="K210" s="25"/>
      <c r="L210" s="22"/>
      <c r="M210" s="16"/>
      <c r="Q210"/>
    </row>
    <row r="211" spans="2:17" x14ac:dyDescent="0.2">
      <c r="B211" s="22"/>
      <c r="C211" s="24"/>
      <c r="D211" s="24"/>
      <c r="E211" s="24"/>
      <c r="F211" s="24"/>
      <c r="G211" s="24"/>
      <c r="I211" s="16"/>
      <c r="J211" s="24"/>
      <c r="K211" s="25"/>
      <c r="L211" s="22"/>
      <c r="M211" s="16"/>
      <c r="Q211"/>
    </row>
    <row r="212" spans="2:17" x14ac:dyDescent="0.2">
      <c r="B212" s="22"/>
      <c r="C212" s="24"/>
      <c r="D212" s="24"/>
      <c r="E212" s="24"/>
      <c r="F212" s="24"/>
      <c r="G212" s="24"/>
      <c r="I212" s="16"/>
      <c r="J212" s="24"/>
      <c r="K212" s="25"/>
      <c r="L212" s="22"/>
      <c r="M212" s="16"/>
      <c r="Q212"/>
    </row>
    <row r="213" spans="2:17" x14ac:dyDescent="0.2">
      <c r="B213" s="22"/>
      <c r="C213" s="24"/>
      <c r="D213" s="24"/>
      <c r="E213" s="24"/>
      <c r="F213" s="24"/>
      <c r="G213" s="24"/>
      <c r="I213" s="16"/>
      <c r="J213" s="24"/>
      <c r="K213" s="25"/>
      <c r="L213" s="22"/>
      <c r="M213" s="16"/>
      <c r="Q213"/>
    </row>
    <row r="214" spans="2:17" x14ac:dyDescent="0.2">
      <c r="B214" s="22"/>
      <c r="C214" s="24"/>
      <c r="D214" s="24"/>
      <c r="E214" s="24"/>
      <c r="F214" s="24"/>
      <c r="G214" s="24"/>
      <c r="I214" s="16"/>
      <c r="J214" s="24"/>
      <c r="K214" s="25"/>
      <c r="L214" s="22"/>
      <c r="M214" s="16"/>
    </row>
    <row r="215" spans="2:17" x14ac:dyDescent="0.2">
      <c r="B215" s="22"/>
      <c r="C215" s="24"/>
      <c r="D215" s="24"/>
      <c r="E215" s="24"/>
      <c r="F215" s="24"/>
      <c r="G215" s="24"/>
      <c r="I215" s="16"/>
      <c r="J215" s="24"/>
      <c r="K215" s="25"/>
      <c r="L215" s="22"/>
      <c r="M215" s="16"/>
    </row>
    <row r="216" spans="2:17" x14ac:dyDescent="0.2">
      <c r="B216" s="22"/>
      <c r="C216" s="24"/>
      <c r="D216" s="24"/>
      <c r="E216" s="24"/>
      <c r="F216" s="24"/>
      <c r="G216" s="24"/>
      <c r="I216" s="16"/>
      <c r="J216" s="24"/>
      <c r="K216" s="25"/>
      <c r="L216" s="22"/>
      <c r="M216" s="16"/>
    </row>
    <row r="217" spans="2:17" x14ac:dyDescent="0.2">
      <c r="B217" s="22"/>
      <c r="C217" s="24"/>
      <c r="D217" s="24"/>
      <c r="E217" s="24"/>
      <c r="F217" s="24"/>
      <c r="G217" s="24"/>
      <c r="I217" s="16"/>
      <c r="J217" s="24"/>
      <c r="K217" s="25"/>
      <c r="L217" s="22"/>
      <c r="M217" s="16"/>
    </row>
    <row r="218" spans="2:17" x14ac:dyDescent="0.2">
      <c r="B218" s="22"/>
      <c r="C218" s="24"/>
      <c r="D218" s="24"/>
      <c r="E218" s="24"/>
      <c r="F218" s="24"/>
      <c r="G218" s="24"/>
      <c r="I218" s="16"/>
      <c r="J218" s="24"/>
      <c r="K218" s="25"/>
      <c r="L218" s="22"/>
      <c r="M218" s="16"/>
    </row>
    <row r="219" spans="2:17" x14ac:dyDescent="0.2">
      <c r="B219" s="22"/>
      <c r="C219" s="24"/>
      <c r="D219" s="24"/>
      <c r="E219" s="24"/>
      <c r="F219" s="24"/>
      <c r="G219" s="24"/>
      <c r="I219" s="16"/>
      <c r="J219" s="24"/>
      <c r="K219" s="25"/>
      <c r="L219" s="22"/>
      <c r="M219" s="16"/>
    </row>
    <row r="220" spans="2:17" x14ac:dyDescent="0.2">
      <c r="B220" s="22"/>
      <c r="C220" s="24"/>
      <c r="D220" s="24"/>
      <c r="E220" s="24"/>
      <c r="F220" s="24"/>
      <c r="G220" s="24"/>
      <c r="I220" s="16"/>
      <c r="J220" s="24"/>
      <c r="K220" s="25"/>
      <c r="L220" s="22"/>
      <c r="M220" s="16"/>
    </row>
    <row r="221" spans="2:17" x14ac:dyDescent="0.2">
      <c r="B221" s="22"/>
      <c r="C221" s="24"/>
      <c r="D221" s="24"/>
      <c r="E221" s="24"/>
      <c r="F221" s="24"/>
      <c r="G221" s="24"/>
      <c r="I221" s="16"/>
      <c r="J221" s="24"/>
      <c r="K221" s="25"/>
      <c r="L221" s="22"/>
      <c r="M221" s="16"/>
    </row>
    <row r="222" spans="2:17" x14ac:dyDescent="0.2">
      <c r="B222" s="22"/>
      <c r="C222" s="24"/>
      <c r="D222" s="24"/>
      <c r="E222" s="24"/>
      <c r="F222" s="24"/>
      <c r="G222" s="24"/>
      <c r="I222" s="16"/>
      <c r="J222" s="24"/>
      <c r="K222" s="25"/>
      <c r="L222" s="22"/>
      <c r="M222" s="16"/>
    </row>
    <row r="223" spans="2:17" x14ac:dyDescent="0.2">
      <c r="B223" s="22"/>
      <c r="C223" s="24"/>
      <c r="D223" s="24"/>
      <c r="E223" s="24"/>
      <c r="F223" s="24"/>
      <c r="G223" s="24"/>
      <c r="I223" s="16"/>
      <c r="J223" s="24"/>
      <c r="K223" s="25"/>
      <c r="L223" s="22"/>
      <c r="M223" s="16"/>
    </row>
    <row r="224" spans="2:17" x14ac:dyDescent="0.2">
      <c r="B224" s="22"/>
      <c r="C224" s="24"/>
      <c r="D224" s="24"/>
      <c r="E224" s="24"/>
      <c r="F224" s="24"/>
      <c r="G224" s="24"/>
      <c r="I224" s="16"/>
      <c r="J224" s="24"/>
      <c r="K224" s="25"/>
      <c r="L224" s="22"/>
      <c r="M224" s="16"/>
    </row>
    <row r="225" spans="2:13" x14ac:dyDescent="0.2">
      <c r="B225" s="22"/>
      <c r="C225" s="24"/>
      <c r="D225" s="24"/>
      <c r="E225" s="24"/>
      <c r="F225" s="24"/>
      <c r="G225" s="24"/>
      <c r="I225" s="16"/>
      <c r="J225" s="24"/>
      <c r="K225" s="25"/>
      <c r="L225" s="22"/>
      <c r="M225" s="16"/>
    </row>
    <row r="226" spans="2:13" x14ac:dyDescent="0.2">
      <c r="B226" s="22"/>
      <c r="C226" s="24"/>
      <c r="D226" s="24"/>
      <c r="E226" s="24"/>
      <c r="F226" s="24"/>
      <c r="G226" s="24"/>
      <c r="I226" s="16"/>
      <c r="J226" s="24"/>
      <c r="K226" s="25"/>
      <c r="L226" s="22"/>
      <c r="M226" s="16"/>
    </row>
    <row r="227" spans="2:13" x14ac:dyDescent="0.2">
      <c r="B227" s="22"/>
      <c r="C227" s="24"/>
      <c r="D227" s="24"/>
      <c r="E227" s="24"/>
      <c r="F227" s="24"/>
      <c r="G227" s="24"/>
      <c r="I227" s="16"/>
      <c r="J227" s="24"/>
      <c r="K227" s="25"/>
      <c r="L227" s="22"/>
      <c r="M227" s="16"/>
    </row>
    <row r="228" spans="2:13" x14ac:dyDescent="0.2">
      <c r="B228" s="22"/>
      <c r="C228" s="24"/>
      <c r="D228" s="24"/>
      <c r="E228" s="24"/>
      <c r="F228" s="24"/>
      <c r="G228" s="24"/>
      <c r="I228" s="16"/>
      <c r="J228" s="24"/>
      <c r="K228" s="25"/>
      <c r="L228" s="22"/>
      <c r="M228" s="16"/>
    </row>
    <row r="229" spans="2:13" x14ac:dyDescent="0.2">
      <c r="B229" s="22"/>
      <c r="C229" s="24"/>
      <c r="D229" s="24"/>
      <c r="E229" s="24"/>
      <c r="F229" s="24"/>
      <c r="G229" s="24"/>
      <c r="I229" s="16"/>
      <c r="J229" s="24"/>
      <c r="K229" s="25"/>
      <c r="L229" s="22"/>
      <c r="M229" s="16"/>
    </row>
    <row r="230" spans="2:13" x14ac:dyDescent="0.2">
      <c r="B230" s="22"/>
      <c r="C230" s="24"/>
      <c r="D230" s="24"/>
      <c r="E230" s="24"/>
      <c r="F230" s="24"/>
      <c r="G230" s="24"/>
      <c r="I230" s="16"/>
      <c r="J230" s="24"/>
      <c r="K230" s="25"/>
      <c r="L230" s="22"/>
      <c r="M230" s="16"/>
    </row>
    <row r="231" spans="2:13" x14ac:dyDescent="0.2">
      <c r="B231" s="22"/>
      <c r="C231" s="24"/>
      <c r="D231" s="24"/>
      <c r="E231" s="24"/>
      <c r="F231" s="24"/>
      <c r="G231" s="24"/>
      <c r="I231" s="16"/>
      <c r="J231" s="24"/>
      <c r="K231" s="25"/>
      <c r="L231" s="22"/>
      <c r="M231" s="16"/>
    </row>
    <row r="232" spans="2:13" x14ac:dyDescent="0.2">
      <c r="B232" s="22"/>
      <c r="C232" s="24"/>
      <c r="D232" s="24"/>
      <c r="E232" s="24"/>
      <c r="F232" s="24"/>
      <c r="G232" s="24"/>
      <c r="I232" s="16"/>
      <c r="J232" s="24"/>
      <c r="K232" s="25"/>
      <c r="L232" s="22"/>
      <c r="M232" s="16"/>
    </row>
    <row r="233" spans="2:13" x14ac:dyDescent="0.2">
      <c r="B233" s="22"/>
      <c r="C233" s="24"/>
      <c r="D233" s="24"/>
      <c r="E233" s="24"/>
      <c r="F233" s="24"/>
      <c r="G233" s="24"/>
      <c r="I233" s="16"/>
      <c r="J233" s="24"/>
      <c r="K233" s="25"/>
      <c r="L233" s="22"/>
      <c r="M233" s="16"/>
    </row>
    <row r="234" spans="2:13" x14ac:dyDescent="0.2">
      <c r="B234" s="22"/>
      <c r="C234" s="24"/>
      <c r="D234" s="24"/>
      <c r="E234" s="24"/>
      <c r="F234" s="24"/>
      <c r="G234" s="24"/>
      <c r="I234" s="16"/>
      <c r="J234" s="24"/>
      <c r="K234" s="25"/>
      <c r="L234" s="22"/>
      <c r="M234" s="16"/>
    </row>
    <row r="235" spans="2:13" x14ac:dyDescent="0.2">
      <c r="B235" s="22"/>
      <c r="C235" s="24"/>
      <c r="D235" s="24"/>
      <c r="E235" s="24"/>
      <c r="F235" s="24"/>
      <c r="G235" s="24"/>
      <c r="I235" s="16"/>
      <c r="J235" s="24"/>
      <c r="K235" s="25"/>
      <c r="L235" s="22"/>
      <c r="M235" s="16"/>
    </row>
    <row r="236" spans="2:13" x14ac:dyDescent="0.2">
      <c r="B236" s="22"/>
      <c r="C236" s="24"/>
      <c r="D236" s="24"/>
      <c r="E236" s="24"/>
      <c r="F236" s="24"/>
      <c r="G236" s="24"/>
      <c r="I236" s="16"/>
      <c r="J236" s="24"/>
      <c r="K236" s="25"/>
      <c r="L236" s="22"/>
      <c r="M236" s="16"/>
    </row>
    <row r="237" spans="2:13" x14ac:dyDescent="0.2">
      <c r="B237" s="22"/>
      <c r="C237" s="24"/>
      <c r="D237" s="24"/>
      <c r="E237" s="24"/>
      <c r="F237" s="24"/>
      <c r="G237" s="24"/>
      <c r="I237" s="16"/>
      <c r="J237" s="24"/>
      <c r="K237" s="25"/>
      <c r="L237" s="22"/>
      <c r="M237" s="16"/>
    </row>
    <row r="238" spans="2:13" x14ac:dyDescent="0.2">
      <c r="B238" s="22"/>
      <c r="C238" s="24"/>
      <c r="D238" s="24"/>
      <c r="E238" s="24"/>
      <c r="F238" s="24"/>
      <c r="G238" s="24"/>
      <c r="I238" s="16"/>
      <c r="J238" s="24"/>
      <c r="K238" s="25"/>
      <c r="L238" s="22"/>
      <c r="M238" s="16"/>
    </row>
    <row r="239" spans="2:13" x14ac:dyDescent="0.2">
      <c r="B239" s="22"/>
      <c r="C239" s="24"/>
      <c r="D239" s="24"/>
      <c r="E239" s="24"/>
      <c r="F239" s="24"/>
      <c r="G239" s="24"/>
      <c r="I239" s="16"/>
      <c r="J239" s="24"/>
      <c r="K239" s="25"/>
      <c r="L239" s="22"/>
      <c r="M239" s="16"/>
    </row>
    <row r="240" spans="2:13" x14ac:dyDescent="0.2">
      <c r="B240" s="22"/>
      <c r="C240" s="24"/>
      <c r="D240" s="24"/>
      <c r="E240" s="24"/>
      <c r="F240" s="24"/>
      <c r="G240" s="24"/>
      <c r="I240" s="16"/>
      <c r="J240" s="24"/>
      <c r="K240" s="25"/>
      <c r="L240" s="22"/>
      <c r="M240" s="16"/>
    </row>
    <row r="241" spans="2:13" x14ac:dyDescent="0.2">
      <c r="B241" s="22"/>
      <c r="C241" s="24"/>
      <c r="D241" s="24"/>
      <c r="E241" s="24"/>
      <c r="F241" s="24"/>
      <c r="G241" s="24"/>
      <c r="I241" s="16"/>
      <c r="J241" s="24"/>
      <c r="K241" s="25"/>
      <c r="L241" s="22"/>
      <c r="M241" s="16"/>
    </row>
    <row r="242" spans="2:13" x14ac:dyDescent="0.2">
      <c r="B242" s="22"/>
      <c r="C242" s="24"/>
      <c r="D242" s="24"/>
      <c r="E242" s="24"/>
      <c r="F242" s="24"/>
      <c r="G242" s="24"/>
      <c r="I242" s="16"/>
      <c r="J242" s="24"/>
      <c r="K242" s="25"/>
      <c r="L242" s="22"/>
      <c r="M242" s="16"/>
    </row>
    <row r="243" spans="2:13" x14ac:dyDescent="0.2">
      <c r="B243" s="22"/>
      <c r="C243" s="24"/>
      <c r="D243" s="24"/>
      <c r="E243" s="24"/>
      <c r="F243" s="24"/>
      <c r="G243" s="24"/>
      <c r="I243" s="16"/>
      <c r="J243" s="24"/>
      <c r="K243" s="25"/>
      <c r="L243" s="22"/>
      <c r="M243" s="16"/>
    </row>
    <row r="244" spans="2:13" x14ac:dyDescent="0.2">
      <c r="B244" s="22"/>
      <c r="C244" s="24"/>
      <c r="D244" s="24"/>
      <c r="E244" s="24"/>
      <c r="F244" s="24"/>
      <c r="G244" s="24"/>
      <c r="I244" s="16"/>
      <c r="J244" s="24"/>
      <c r="K244" s="25"/>
      <c r="L244" s="22"/>
      <c r="M244" s="16"/>
    </row>
    <row r="245" spans="2:13" x14ac:dyDescent="0.2">
      <c r="B245" s="22"/>
      <c r="C245" s="24"/>
      <c r="D245" s="24"/>
      <c r="E245" s="24"/>
      <c r="F245" s="24"/>
      <c r="G245" s="24"/>
      <c r="I245" s="16"/>
      <c r="J245" s="24"/>
      <c r="K245" s="25"/>
      <c r="L245" s="22"/>
      <c r="M245" s="16"/>
    </row>
    <row r="246" spans="2:13" x14ac:dyDescent="0.2">
      <c r="B246" s="22"/>
      <c r="C246" s="24"/>
      <c r="D246" s="24"/>
      <c r="E246" s="24"/>
      <c r="F246" s="24"/>
      <c r="G246" s="24"/>
      <c r="I246" s="16"/>
      <c r="J246" s="24"/>
      <c r="K246" s="25"/>
      <c r="L246" s="22"/>
      <c r="M246" s="16"/>
    </row>
    <row r="247" spans="2:13" x14ac:dyDescent="0.2">
      <c r="B247" s="22"/>
      <c r="C247" s="24"/>
      <c r="D247" s="24"/>
      <c r="E247" s="24"/>
      <c r="F247" s="24"/>
      <c r="G247" s="24"/>
      <c r="I247" s="16"/>
      <c r="J247" s="24"/>
      <c r="K247" s="25"/>
      <c r="L247" s="22"/>
      <c r="M247" s="16"/>
    </row>
    <row r="248" spans="2:13" x14ac:dyDescent="0.2">
      <c r="B248" s="22"/>
      <c r="C248" s="24"/>
      <c r="D248" s="24"/>
      <c r="E248" s="24"/>
      <c r="F248" s="24"/>
      <c r="G248" s="24"/>
      <c r="I248" s="16"/>
      <c r="J248" s="24"/>
      <c r="K248" s="25"/>
      <c r="L248" s="22"/>
      <c r="M248" s="16"/>
    </row>
    <row r="249" spans="2:13" x14ac:dyDescent="0.2">
      <c r="B249" s="22"/>
      <c r="C249" s="24"/>
      <c r="D249" s="24"/>
      <c r="E249" s="24"/>
      <c r="F249" s="24"/>
      <c r="G249" s="24"/>
      <c r="I249" s="16"/>
      <c r="J249" s="24"/>
      <c r="K249" s="25"/>
      <c r="L249" s="22"/>
      <c r="M249" s="16"/>
    </row>
    <row r="250" spans="2:13" x14ac:dyDescent="0.2">
      <c r="B250" s="22"/>
      <c r="C250" s="24"/>
      <c r="D250" s="24"/>
      <c r="E250" s="24"/>
      <c r="F250" s="24"/>
      <c r="G250" s="24"/>
      <c r="I250" s="16"/>
      <c r="J250" s="24"/>
      <c r="K250" s="25"/>
      <c r="L250" s="22"/>
      <c r="M250" s="16"/>
    </row>
    <row r="251" spans="2:13" x14ac:dyDescent="0.2">
      <c r="B251" s="22"/>
      <c r="C251" s="24"/>
      <c r="D251" s="24"/>
      <c r="E251" s="24"/>
      <c r="F251" s="24"/>
      <c r="G251" s="24"/>
      <c r="I251" s="16"/>
      <c r="J251" s="24"/>
      <c r="K251" s="25"/>
      <c r="L251" s="22"/>
      <c r="M251" s="16"/>
    </row>
    <row r="252" spans="2:13" x14ac:dyDescent="0.2">
      <c r="B252" s="22"/>
      <c r="C252" s="24"/>
      <c r="D252" s="24"/>
      <c r="E252" s="24"/>
      <c r="F252" s="24"/>
      <c r="G252" s="24"/>
      <c r="I252" s="16"/>
      <c r="J252" s="24"/>
      <c r="K252" s="25"/>
      <c r="L252" s="22"/>
      <c r="M252" s="16"/>
    </row>
    <row r="253" spans="2:13" x14ac:dyDescent="0.2">
      <c r="B253" s="22"/>
      <c r="C253" s="24"/>
      <c r="D253" s="24"/>
      <c r="E253" s="24"/>
      <c r="F253" s="24"/>
      <c r="G253" s="24"/>
      <c r="I253" s="16"/>
      <c r="J253" s="24"/>
      <c r="K253" s="25"/>
      <c r="L253" s="22"/>
      <c r="M253" s="16"/>
    </row>
    <row r="254" spans="2:13" x14ac:dyDescent="0.2">
      <c r="B254" s="22"/>
      <c r="C254" s="24"/>
      <c r="D254" s="24"/>
      <c r="E254" s="24"/>
      <c r="F254" s="24"/>
      <c r="G254" s="24"/>
      <c r="I254" s="16"/>
      <c r="J254" s="24"/>
      <c r="K254" s="25"/>
      <c r="L254" s="22"/>
      <c r="M254" s="16"/>
    </row>
    <row r="255" spans="2:13" x14ac:dyDescent="0.2">
      <c r="B255" s="22"/>
      <c r="C255" s="24"/>
      <c r="D255" s="24"/>
      <c r="E255" s="24"/>
      <c r="F255" s="24"/>
      <c r="G255" s="24"/>
      <c r="I255" s="16"/>
      <c r="J255" s="24"/>
      <c r="K255" s="25"/>
      <c r="L255" s="22"/>
      <c r="M255" s="16"/>
    </row>
    <row r="256" spans="2:13" x14ac:dyDescent="0.2">
      <c r="B256" s="22"/>
      <c r="C256" s="24"/>
      <c r="D256" s="24"/>
      <c r="E256" s="24"/>
      <c r="F256" s="24"/>
      <c r="G256" s="24"/>
      <c r="I256" s="16"/>
      <c r="J256" s="24"/>
      <c r="K256" s="25"/>
      <c r="L256" s="22"/>
      <c r="M256" s="16"/>
    </row>
    <row r="257" spans="2:13" x14ac:dyDescent="0.2">
      <c r="B257" s="22"/>
      <c r="C257" s="24"/>
      <c r="D257" s="24"/>
      <c r="E257" s="24"/>
      <c r="F257" s="24"/>
      <c r="G257" s="24"/>
      <c r="I257" s="16"/>
      <c r="J257" s="24"/>
      <c r="K257" s="25"/>
      <c r="L257" s="22"/>
      <c r="M257" s="16"/>
    </row>
    <row r="258" spans="2:13" x14ac:dyDescent="0.2">
      <c r="B258" s="22"/>
      <c r="C258" s="24"/>
      <c r="D258" s="24"/>
      <c r="E258" s="24"/>
      <c r="F258" s="24"/>
      <c r="G258" s="24"/>
      <c r="I258" s="16"/>
      <c r="J258" s="24"/>
      <c r="K258" s="25"/>
      <c r="L258" s="22"/>
      <c r="M258" s="16"/>
    </row>
    <row r="259" spans="2:13" x14ac:dyDescent="0.2">
      <c r="B259" s="22"/>
      <c r="C259" s="24"/>
      <c r="D259" s="24"/>
      <c r="E259" s="24"/>
      <c r="F259" s="24"/>
      <c r="G259" s="24"/>
      <c r="I259" s="16"/>
      <c r="J259" s="24"/>
      <c r="K259" s="25"/>
      <c r="L259" s="22"/>
      <c r="M259" s="16"/>
    </row>
    <row r="260" spans="2:13" x14ac:dyDescent="0.2">
      <c r="B260" s="22"/>
      <c r="C260" s="24"/>
      <c r="D260" s="24"/>
      <c r="E260" s="24"/>
      <c r="F260" s="24"/>
      <c r="G260" s="24"/>
      <c r="I260" s="16"/>
      <c r="J260" s="24"/>
      <c r="K260" s="25"/>
      <c r="L260" s="22"/>
      <c r="M260" s="16"/>
    </row>
    <row r="261" spans="2:13" x14ac:dyDescent="0.2">
      <c r="B261" s="22"/>
      <c r="C261" s="24"/>
      <c r="D261" s="24"/>
      <c r="E261" s="24"/>
      <c r="F261" s="24"/>
      <c r="G261" s="24"/>
      <c r="I261" s="16"/>
      <c r="J261" s="24"/>
      <c r="K261" s="25"/>
      <c r="L261" s="22"/>
      <c r="M261" s="16"/>
    </row>
  </sheetData>
  <mergeCells count="105">
    <mergeCell ref="D129:E129"/>
    <mergeCell ref="L129:M129"/>
    <mergeCell ref="D121:E121"/>
    <mergeCell ref="F121:H121"/>
    <mergeCell ref="L121:M121"/>
    <mergeCell ref="L122:M122"/>
    <mergeCell ref="L123:M123"/>
    <mergeCell ref="L127:M127"/>
    <mergeCell ref="L128:M128"/>
    <mergeCell ref="F119:H119"/>
    <mergeCell ref="L126:M126"/>
    <mergeCell ref="F120:H120"/>
    <mergeCell ref="L119:M119"/>
    <mergeCell ref="L120:M120"/>
    <mergeCell ref="F127:H127"/>
    <mergeCell ref="D123:E123"/>
    <mergeCell ref="D124:E124"/>
    <mergeCell ref="F125:H125"/>
    <mergeCell ref="L124:M124"/>
    <mergeCell ref="F123:H123"/>
    <mergeCell ref="F122:H122"/>
    <mergeCell ref="L125:M125"/>
    <mergeCell ref="D128:E128"/>
    <mergeCell ref="F126:H126"/>
    <mergeCell ref="D120:E120"/>
    <mergeCell ref="L116:M116"/>
    <mergeCell ref="D113:G113"/>
    <mergeCell ref="H113:I113"/>
    <mergeCell ref="D119:E119"/>
    <mergeCell ref="D122:E122"/>
    <mergeCell ref="H116:I116"/>
    <mergeCell ref="F128:H128"/>
    <mergeCell ref="D127:E127"/>
    <mergeCell ref="D16:E16"/>
    <mergeCell ref="D17:E17"/>
    <mergeCell ref="K48:L48"/>
    <mergeCell ref="K60:L60"/>
    <mergeCell ref="D21:E21"/>
    <mergeCell ref="K39:L39"/>
    <mergeCell ref="J116:K116"/>
    <mergeCell ref="F124:H124"/>
    <mergeCell ref="K68:L68"/>
    <mergeCell ref="J1:M1"/>
    <mergeCell ref="B22:C22"/>
    <mergeCell ref="D22:E22"/>
    <mergeCell ref="D19:E19"/>
    <mergeCell ref="B19:C19"/>
    <mergeCell ref="B16:C16"/>
    <mergeCell ref="B17:C17"/>
    <mergeCell ref="B18:C18"/>
    <mergeCell ref="D18:E18"/>
    <mergeCell ref="D20:E20"/>
    <mergeCell ref="C133:M133"/>
    <mergeCell ref="B2:M2"/>
    <mergeCell ref="B3:M3"/>
    <mergeCell ref="I14:J14"/>
    <mergeCell ref="K14:M14"/>
    <mergeCell ref="K26:M26"/>
    <mergeCell ref="D15:E15"/>
    <mergeCell ref="B14:C14"/>
    <mergeCell ref="B15:C15"/>
    <mergeCell ref="B20:C20"/>
    <mergeCell ref="B21:C21"/>
    <mergeCell ref="J117:K117"/>
    <mergeCell ref="L117:M117"/>
    <mergeCell ref="D114:G114"/>
    <mergeCell ref="H114:I114"/>
    <mergeCell ref="D111:G111"/>
    <mergeCell ref="H111:I111"/>
    <mergeCell ref="J111:K111"/>
    <mergeCell ref="L111:M111"/>
    <mergeCell ref="H110:I110"/>
    <mergeCell ref="J113:K113"/>
    <mergeCell ref="L113:M113"/>
    <mergeCell ref="J114:K114"/>
    <mergeCell ref="L114:M114"/>
    <mergeCell ref="D115:G115"/>
    <mergeCell ref="K104:L104"/>
    <mergeCell ref="J112:K112"/>
    <mergeCell ref="D112:G112"/>
    <mergeCell ref="H112:I112"/>
    <mergeCell ref="L112:M112"/>
    <mergeCell ref="D110:G110"/>
    <mergeCell ref="L110:M110"/>
    <mergeCell ref="J110:K110"/>
    <mergeCell ref="C135:M135"/>
    <mergeCell ref="C134:M134"/>
    <mergeCell ref="K79:L79"/>
    <mergeCell ref="H115:I115"/>
    <mergeCell ref="J115:K115"/>
    <mergeCell ref="L115:M115"/>
    <mergeCell ref="D116:G116"/>
    <mergeCell ref="D117:G117"/>
    <mergeCell ref="H117:I117"/>
    <mergeCell ref="K87:L87"/>
    <mergeCell ref="D130:M130"/>
    <mergeCell ref="D126:E126"/>
    <mergeCell ref="D125:E125"/>
    <mergeCell ref="B193:L193"/>
    <mergeCell ref="B192:L192"/>
    <mergeCell ref="B191:L191"/>
    <mergeCell ref="B190:L190"/>
    <mergeCell ref="B189:L189"/>
    <mergeCell ref="B187:L187"/>
    <mergeCell ref="B178:L178"/>
  </mergeCells>
  <phoneticPr fontId="2" type="noConversion"/>
  <conditionalFormatting sqref="K16:K22 M16:M22">
    <cfRule type="expression" dxfId="3" priority="22" stopIfTrue="1">
      <formula>IF($K16=1,TRUE,)</formula>
    </cfRule>
    <cfRule type="expression" dxfId="2" priority="23" stopIfTrue="1">
      <formula>IF($M16&gt;$L16+14,TRUE)</formula>
    </cfRule>
    <cfRule type="expression" dxfId="1" priority="24" stopIfTrue="1">
      <formula>IF($M16&gt;$L16,TRUE)</formula>
    </cfRule>
  </conditionalFormatting>
  <conditionalFormatting sqref="H105:H107 H61:H65 H27:H36 H40:H46 H80:H85 H69:H77 H49:H57 H88:H102">
    <cfRule type="expression" dxfId="0" priority="25" stopIfTrue="1">
      <formula>IF(AND(ISBLANK(H27),$F27&lt;TODAY()),TRUE,FALSE)</formula>
    </cfRule>
  </conditionalFormatting>
  <dataValidations count="7">
    <dataValidation type="date" operator="greaterThan" allowBlank="1" showInputMessage="1" showErrorMessage="1" sqref="H109 H105:H107 H49:H57 H61:H65 H67 H59 H38 H40:H45 H27:H36 H78 H88:H101 H80:H84 H69:H76">
      <formula1>36526</formula1>
    </dataValidation>
    <dataValidation type="list" allowBlank="1" showInputMessage="1" showErrorMessage="1" sqref="I101:I103 I65:I66 I45:I47 I36:I37 I84:I86 I76:I77">
      <formula1>"is op tijd, wacht op, gereed"</formula1>
    </dataValidation>
    <dataValidation type="list" allowBlank="1" showInputMessage="1" showErrorMessage="1" sqref="I105:I107">
      <formula1>"is op tijd, wacht op klant, wacht op Logius, gereed"</formula1>
    </dataValidation>
    <dataValidation type="list" allowBlank="1" showInputMessage="1" showErrorMessage="1" sqref="I80:I83 I49:I56 I61:I64 I27:I35 I40:I44 I69:I75 I88:I100">
      <formula1>"is op tijd, wacht op klant, wacht op Logius, gereed, nvt"</formula1>
    </dataValidation>
    <dataValidation type="list" allowBlank="1" showDropDown="1" showInputMessage="1" showErrorMessage="1" sqref="I57:I58">
      <formula1>"is op tijd, wacht op, gereed"</formula1>
    </dataValidation>
    <dataValidation type="list" allowBlank="1" showInputMessage="1" showErrorMessage="1" sqref="D22">
      <formula1>"Geen Punch out, Punch out"</formula1>
    </dataValidation>
    <dataValidation type="list" allowBlank="1" showInputMessage="1" showErrorMessage="1" sqref="J120:J129">
      <formula1>"j,n"</formula1>
    </dataValidation>
  </dataValidations>
  <hyperlinks>
    <hyperlink ref="C28" r:id="rId1"/>
    <hyperlink ref="C27" r:id="rId2"/>
    <hyperlink ref="C51" r:id="rId3"/>
    <hyperlink ref="C30" r:id="rId4"/>
    <hyperlink ref="C52" r:id="rId5"/>
    <hyperlink ref="C33" r:id="rId6"/>
    <hyperlink ref="C50" r:id="rId7"/>
    <hyperlink ref="C63" r:id="rId8"/>
    <hyperlink ref="C61" r:id="rId9"/>
  </hyperlinks>
  <pageMargins left="0.33" right="0.23622047244094491" top="0.47" bottom="0.53" header="0.35" footer="0.35"/>
  <pageSetup paperSize="9" scale="50" fitToHeight="2" orientation="portrait" r:id="rId10"/>
  <headerFooter alignWithMargins="0"/>
  <ignoredErrors>
    <ignoredError sqref="E59 E67" emptyCellReference="1"/>
  </ignoredErrors>
  <drawing r:id="rId11"/>
  <legacyDrawing r:id="rId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Inleiding</vt:lpstr>
      <vt:lpstr>Aansluitproces Digipoort PI</vt:lpstr>
      <vt:lpstr>'Aansluitproces Digipoort PI'!Afdrukbereik</vt:lpstr>
      <vt:lpstr>Type_B</vt:lpstr>
    </vt:vector>
  </TitlesOfParts>
  <Company>Stichting ICTU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aansluiten Digipoort PI overheid</dc:title>
  <dc:subject>aansluiten Digipoort PI overheid</dc:subject>
  <dc:creator>Jurgen Bijnaar</dc:creator>
  <cp:lastModifiedBy>Nieuwenhuizen, P.J.F. (Peter-Jan) - Logius</cp:lastModifiedBy>
  <cp:lastPrinted>2012-04-02T16:12:56Z</cp:lastPrinted>
  <dcterms:created xsi:type="dcterms:W3CDTF">2011-04-06T08:27:00Z</dcterms:created>
  <dcterms:modified xsi:type="dcterms:W3CDTF">2018-10-24T09:28:42Z</dcterms:modified>
</cp:coreProperties>
</file>